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sjett 2024" sheetId="1" r:id="rId4"/>
    <sheet state="visible" name="Arrangement" sheetId="2" r:id="rId5"/>
    <sheet state="visible" name="Medlemskontigent" sheetId="3" r:id="rId6"/>
    <sheet state="visible" name="Treningsbudsjett" sheetId="4" r:id="rId7"/>
    <sheet state="visible" name="Driftstilskudd" sheetId="5" r:id="rId8"/>
    <sheet state="visible" name="Forsikring" sheetId="6" r:id="rId9"/>
    <sheet state="visible" name="Kurs" sheetId="7" r:id="rId10"/>
    <sheet state="visible" name="Øvrige " sheetId="8" r:id="rId11"/>
  </sheets>
  <definedNames>
    <definedName name="feriepengesats">'Budsjett 2024'!$B$6</definedName>
    <definedName hidden="1" name="Google_Sheet_Link_1169062627">feriepengesats</definedName>
  </definedNames>
  <calcPr/>
  <extLst>
    <ext uri="GoogleSheetsCustomDataVersion2">
      <go:sheetsCustomData xmlns:go="http://customooxmlschemas.google.com/" r:id="rId12" roundtripDataChecksum="DZdzuXDg39wgIN1zMzgYM06vk9Rx3m9d/yzrjhBxyxs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9">
      <text>
        <t xml:space="preserve">======
ID#AAABFBkGqUQ
Erika Berle    (2024-01-27 13:51:07)
Denne inkluderer feriepenger for trenere og kursholdere</t>
      </text>
    </comment>
    <comment authorId="0" ref="B46">
      <text>
        <t xml:space="preserve">======
ID#AAABAqO9YyA
Bratte Rogalands Venner    (2023-11-17 08:51:53)
se arket "Øvrige" for oversikt</t>
      </text>
    </comment>
  </commentList>
  <extLst>
    <ext uri="GoogleSheetsCustomDataVersion2">
      <go:sheetsCustomData xmlns:go="http://customooxmlschemas.google.com/" r:id="rId1" roundtripDataSignature="AMtx7mjDgy4/LBKgmE6VKzXGyE8MjXwl6g=="/>
    </ext>
  </extLst>
</comments>
</file>

<file path=xl/sharedStrings.xml><?xml version="1.0" encoding="utf-8"?>
<sst xmlns="http://schemas.openxmlformats.org/spreadsheetml/2006/main" count="321" uniqueCount="286">
  <si>
    <t>Budsjett 2024</t>
  </si>
  <si>
    <t>Bratte Rogalands Venner</t>
  </si>
  <si>
    <t>Forutsettninger for budsjettet ligger beskrevet i fanene</t>
  </si>
  <si>
    <t xml:space="preserve">Feriepengesats: </t>
  </si>
  <si>
    <t>Regnskap 2023</t>
  </si>
  <si>
    <t>2023 Budsjett</t>
  </si>
  <si>
    <r>
      <rPr>
        <rFont val="Calibri"/>
        <color rgb="FF000000"/>
        <sz val="10.0"/>
      </rPr>
      <t>   </t>
    </r>
    <r>
      <rPr>
        <rFont val="Calibri"/>
        <b/>
        <color rgb="FF000000"/>
        <sz val="10.0"/>
      </rPr>
      <t>Driftsinntekter</t>
    </r>
  </si>
  <si>
    <r>
      <rPr>
        <rFont val="Calibri"/>
        <color rgb="FF000000"/>
        <sz val="10.0"/>
      </rPr>
      <t>      </t>
    </r>
    <r>
      <rPr>
        <rFont val="Calibri"/>
        <b/>
        <color rgb="FF000000"/>
        <sz val="10.0"/>
      </rPr>
      <t>Salgsinntekter</t>
    </r>
  </si>
  <si>
    <t>         3100 Treningsavgift</t>
  </si>
  <si>
    <t>         3200 Medlemskontingent</t>
  </si>
  <si>
    <t>         3201 Kurs</t>
  </si>
  <si>
    <t>         3210 Grasrotandel</t>
  </si>
  <si>
    <t>Basert på tall fra de siste tre årene</t>
  </si>
  <si>
    <t>         3250 Utstyr</t>
  </si>
  <si>
    <t>         3260 Utleie av utstyr</t>
  </si>
  <si>
    <t>Utleie av pads og støtte av nettfører (derav penger fra de andre klubbene som bruker nettførersystemene våre)</t>
  </si>
  <si>
    <t xml:space="preserve">         3270 Salg av klær</t>
  </si>
  <si>
    <t>Salg av skjorter, gensere og caps</t>
  </si>
  <si>
    <t>         3280 Billetter</t>
  </si>
  <si>
    <t>Alle arrangement med inntekter (utenom årsfest) føres her</t>
  </si>
  <si>
    <r>
      <rPr>
        <rFont val="Calibri"/>
        <color rgb="FF000000"/>
        <sz val="10.0"/>
      </rPr>
      <t>      </t>
    </r>
    <r>
      <rPr>
        <rFont val="Calibri"/>
        <b/>
        <color rgb="FF000000"/>
        <sz val="10.0"/>
      </rPr>
      <t>Salgsinntekter</t>
    </r>
  </si>
  <si>
    <r>
      <rPr>
        <rFont val="Calibri"/>
        <color rgb="FF000000"/>
        <sz val="10.0"/>
      </rPr>
      <t>      </t>
    </r>
    <r>
      <rPr>
        <rFont val="Calibri"/>
        <b/>
        <color rgb="FF000000"/>
        <sz val="10.0"/>
      </rPr>
      <t>Annen driftsinntekt</t>
    </r>
  </si>
  <si>
    <t>         3440 Tilskudd</t>
  </si>
  <si>
    <t>Se egen fane "Driftstilskudd"</t>
  </si>
  <si>
    <t>         3500 Årsfest</t>
  </si>
  <si>
    <t>Estimert basert på regnskap 2022</t>
  </si>
  <si>
    <t>         3550 Gaver</t>
  </si>
  <si>
    <t>Gavestøtte til klubben. Regnskap 2023 er høyt pga gave fra Sandnes Sparebank</t>
  </si>
  <si>
    <r>
      <rPr>
        <rFont val="Calibri"/>
        <color rgb="FF000000"/>
        <sz val="10.0"/>
      </rPr>
      <t>      </t>
    </r>
    <r>
      <rPr>
        <rFont val="Calibri"/>
        <b/>
        <color rgb="FF000000"/>
        <sz val="10.0"/>
      </rPr>
      <t>Annen driftsinntekt</t>
    </r>
  </si>
  <si>
    <r>
      <rPr>
        <rFont val="Calibri"/>
        <color rgb="FF000000"/>
        <sz val="10.0"/>
      </rPr>
      <t>   </t>
    </r>
    <r>
      <rPr>
        <rFont val="Calibri"/>
        <b/>
        <color rgb="FF000000"/>
        <sz val="10.0"/>
      </rPr>
      <t>Driftsinntekter</t>
    </r>
  </si>
  <si>
    <t>Estimert tall 2021 ligger for å beregne momsrefusjon</t>
  </si>
  <si>
    <r>
      <rPr>
        <rFont val="Calibri"/>
        <color rgb="FF000000"/>
        <sz val="10.0"/>
      </rPr>
      <t>   </t>
    </r>
    <r>
      <rPr>
        <rFont val="Calibri"/>
        <b/>
        <color rgb="FF000000"/>
        <sz val="10.0"/>
      </rPr>
      <t>Driftskostnader</t>
    </r>
  </si>
  <si>
    <r>
      <rPr>
        <rFont val="Calibri"/>
        <color rgb="FF000000"/>
        <sz val="10.0"/>
      </rPr>
      <t>      </t>
    </r>
    <r>
      <rPr>
        <rFont val="Calibri"/>
        <b/>
        <color rgb="FF000000"/>
        <sz val="10.0"/>
      </rPr>
      <t>Varekostnad</t>
    </r>
  </si>
  <si>
    <t>         4010 Kurs</t>
  </si>
  <si>
    <t>Utgifter i tilknytning til kurs, som kursavgift for nye BRV instruktører</t>
  </si>
  <si>
    <t>         4210 Treningsutgifter</t>
  </si>
  <si>
    <t xml:space="preserve">Se arket "treningsbudsjett" for detaljer. </t>
  </si>
  <si>
    <t>         4220 Konkurranse, reiser</t>
  </si>
  <si>
    <t>Satt av til å dekke reise/opphold for trener på ca 6 konkurranser i året</t>
  </si>
  <si>
    <t>         4230 Sosiale utgifter, møter samlinger</t>
  </si>
  <si>
    <t>40.000 til utgifter knyttet til sosiale arrangement (foredragsholder, leie lokale, film ol.). Resterende beløp kan disponeres til årsfest</t>
  </si>
  <si>
    <t>         4500 Årsfest</t>
  </si>
  <si>
    <t xml:space="preserve">Klubben støtter med 20000 i tillegg til det som hentes fra billett inntekter. Utgiftene vi gikk over i 2023 tas fra overskuddet på post 4230 som arangmentkomiteen disponerer til tilsvarende formål. </t>
  </si>
  <si>
    <r>
      <rPr>
        <rFont val="Calibri"/>
        <color rgb="FF000000"/>
        <sz val="10.0"/>
      </rPr>
      <t>      </t>
    </r>
    <r>
      <rPr>
        <rFont val="Calibri"/>
        <b/>
        <color rgb="FF000000"/>
        <sz val="10.0"/>
      </rPr>
      <t>Varekostnad</t>
    </r>
  </si>
  <si>
    <r>
      <rPr>
        <rFont val="Calibri"/>
        <color rgb="FF000000"/>
        <sz val="10.0"/>
      </rPr>
      <t>      </t>
    </r>
    <r>
      <rPr>
        <rFont val="Calibri"/>
        <b/>
        <color rgb="FF000000"/>
        <sz val="10.0"/>
      </rPr>
      <t>Lønnskostnad</t>
    </r>
  </si>
  <si>
    <t xml:space="preserve">         5000 Lønn til ansatte </t>
  </si>
  <si>
    <t>De 15.000 i året til IPS (pensjon) er nå flyttet til denne posten etter innspill fra regnskapsfører (fra post 5990)</t>
  </si>
  <si>
    <t>         5010 Timelønn (trenere og interne kursholdere ink. feriepenger)</t>
  </si>
  <si>
    <t xml:space="preserve">Lønnsutgifter for kurs, trenere og vikarer, inkluderer feriepenger </t>
  </si>
  <si>
    <t>         5020 Feriepenger (12%) (kun fastansatte)</t>
  </si>
  <si>
    <t>         5400 Arbeidsgiveravgift (14.1%) (kun fastansatte)</t>
  </si>
  <si>
    <t>Beregnes av lønn ansatte + feriepenger ansatte</t>
  </si>
  <si>
    <t>         5990 Annen personalkostnad (pensjon)</t>
  </si>
  <si>
    <t>Pensjonsordning til DL fjernet av regnskapsføringshensyn. De 15.000 blir nå ført sammen med lønn i post 5000</t>
  </si>
  <si>
    <r>
      <rPr>
        <rFont val="Calibri"/>
        <color rgb="FF000000"/>
        <sz val="10.0"/>
      </rPr>
      <t>      </t>
    </r>
    <r>
      <rPr>
        <rFont val="Calibri"/>
        <b/>
        <color rgb="FF000000"/>
        <sz val="10.0"/>
      </rPr>
      <t>Lønnskostnad</t>
    </r>
  </si>
  <si>
    <r>
      <rPr>
        <rFont val="Calibri"/>
        <color rgb="FF000000"/>
        <sz val="10.0"/>
      </rPr>
      <t>      </t>
    </r>
    <r>
      <rPr>
        <rFont val="Calibri"/>
        <b/>
        <color rgb="FF000000"/>
        <sz val="10.0"/>
      </rPr>
      <t>Annen driftskostnad</t>
    </r>
  </si>
  <si>
    <t>         6300 Leie lokale</t>
  </si>
  <si>
    <t>Til feks årsmøte</t>
  </si>
  <si>
    <t>         6420 Leie datasystemer</t>
  </si>
  <si>
    <t>Serverplass brv.no, mail og nettførere samt regnskapssystem og nettbutikk, Google One konto for tilstrekkelig kapasitet på BRVs skylagring og epost</t>
  </si>
  <si>
    <t>         6620 Reparasjon og vedlikehold av utstyr</t>
  </si>
  <si>
    <t>se treningsbudsjett (inkl i utstyrsbudsjettet)</t>
  </si>
  <si>
    <t>         6700 Regnskapshonorar</t>
  </si>
  <si>
    <t>Prisen økter med 5% i 2024, men antall timer vi bruker på regnskap har gått ned det siste året, derfor reduseres summen på denne posten</t>
  </si>
  <si>
    <t>         6800 Kontorrekvisita</t>
  </si>
  <si>
    <t>         6810 Data/EDB-kostnad</t>
  </si>
  <si>
    <t>Til innkjøp av ny pc og evt. skjerm da forige pc er over 5 år gammel</t>
  </si>
  <si>
    <t>         6860 Møte, kurs, oppdatering o.l.</t>
  </si>
  <si>
    <t>Se arket "Øvrige". Kompetanseheving fast ansatte, utgifter til dugnader og styremøter.</t>
  </si>
  <si>
    <t>         6870 Medlemsskap NKF</t>
  </si>
  <si>
    <t>Basert på 850 medlemmer, 20kr hodet</t>
  </si>
  <si>
    <t>         6900 Telefon</t>
  </si>
  <si>
    <t xml:space="preserve">Telefon Stian + kontantkort BRV telefon. </t>
  </si>
  <si>
    <t>         7300 Utstyr</t>
  </si>
  <si>
    <t>Tau, taubrems og sko til treningsgruppene og til kursbruk. Også drill og utstyr til utebruk</t>
  </si>
  <si>
    <t>         7305 Diverse utgifter</t>
  </si>
  <si>
    <t>Småinnkjøp av DL</t>
  </si>
  <si>
    <t>         7310 Bolting</t>
  </si>
  <si>
    <t>Bolting i 2024 finansieres av midler fra sandnes sparebank fra 2023. Det ble handlet bolter for 82928kr i 2023, hvorav 57480 kr (744 bolt/hengere, 76 bolter, 151 ringhengere) er lagerført ved utgangen av 2023.</t>
  </si>
  <si>
    <t>         7320 Reklamekostnad</t>
  </si>
  <si>
    <t>BRV caps 2024</t>
  </si>
  <si>
    <t>         7420 Gave, fradragsberettiget</t>
  </si>
  <si>
    <t>Julegave trenere og folkekort senioransvarlig</t>
  </si>
  <si>
    <t>         7500 Forsikringspremie</t>
  </si>
  <si>
    <t>         7770 Bank og kortgebyrer</t>
  </si>
  <si>
    <t>økte utgifter her</t>
  </si>
  <si>
    <r>
      <rPr>
        <rFont val="Calibri"/>
        <color rgb="FF000000"/>
        <sz val="10.0"/>
      </rPr>
      <t>      </t>
    </r>
    <r>
      <rPr>
        <rFont val="Calibri"/>
        <b/>
        <color rgb="FF000000"/>
        <sz val="10.0"/>
      </rPr>
      <t>Annen driftskostnad</t>
    </r>
  </si>
  <si>
    <r>
      <rPr>
        <rFont val="Calibri"/>
        <color rgb="FF000000"/>
        <sz val="10.0"/>
      </rPr>
      <t>   </t>
    </r>
    <r>
      <rPr>
        <rFont val="Calibri"/>
        <b/>
        <color rgb="FF000000"/>
        <sz val="10.0"/>
      </rPr>
      <t>Driftskostnader</t>
    </r>
  </si>
  <si>
    <t>Driftsresultat</t>
  </si>
  <si>
    <t xml:space="preserve">Vi setter av en sum til arrangementkomiteen kan disponere, unntaket er årsfesten som er en egen budsjettpost. Overskudd fra denne psoten kan disponeres av arrangementkomiteen til årsfest ved behov. </t>
  </si>
  <si>
    <t>Denne posten omfavner ting som</t>
  </si>
  <si>
    <t>Klatresamlinger</t>
  </si>
  <si>
    <t>Leie av lokale til årsmøte går på egen post 6300 - leie lokaler</t>
  </si>
  <si>
    <t>Klubbkvelder</t>
  </si>
  <si>
    <t>Workshops</t>
  </si>
  <si>
    <t>Foredrag</t>
  </si>
  <si>
    <t>Filmvisning</t>
  </si>
  <si>
    <t>Dugnader</t>
  </si>
  <si>
    <t>Det er stipulert 20000 i egenandel til billetter/avgift for div arrangement som går opp mot denne utgiftsposten. Dvs vi forventer å bruke 20000 på arrangement (totale utgifter)</t>
  </si>
  <si>
    <t xml:space="preserve">Medlemskontigent </t>
  </si>
  <si>
    <t>Pris</t>
  </si>
  <si>
    <t xml:space="preserve">Antall </t>
  </si>
  <si>
    <t>sum</t>
  </si>
  <si>
    <t>Voksen 18+ år</t>
  </si>
  <si>
    <t>Barn 0-17 år</t>
  </si>
  <si>
    <t>Betalingsgebyr</t>
  </si>
  <si>
    <t>Sum totalt</t>
  </si>
  <si>
    <t>Gruppene aug 23 - juni 24</t>
  </si>
  <si>
    <t>Antall Uker</t>
  </si>
  <si>
    <t>Uketimer</t>
  </si>
  <si>
    <t>Trener 200</t>
  </si>
  <si>
    <t>Trener 220</t>
  </si>
  <si>
    <t>Totale lønnsutgifter</t>
  </si>
  <si>
    <t>Antall deltakere</t>
  </si>
  <si>
    <t>Semesteravgift hele 2022</t>
  </si>
  <si>
    <t>Sum Inntekt</t>
  </si>
  <si>
    <t>Differanse</t>
  </si>
  <si>
    <t>timepris</t>
  </si>
  <si>
    <t>Tau ungdom</t>
  </si>
  <si>
    <t xml:space="preserve">Buldring Ungdom </t>
  </si>
  <si>
    <t xml:space="preserve">Buldring 3. til 4. klasse </t>
  </si>
  <si>
    <t>Konkpakken</t>
  </si>
  <si>
    <t>Konkurransegruppe</t>
  </si>
  <si>
    <t>Støtteordninger konkgruppen 2023</t>
  </si>
  <si>
    <t>Buldring 5. til 6. klasse</t>
  </si>
  <si>
    <t xml:space="preserve">Paraklatring </t>
  </si>
  <si>
    <t>Dekning av konkavgift konkgruppen:</t>
  </si>
  <si>
    <t>Kombi tau og buldring ungdom</t>
  </si>
  <si>
    <t>Deltakere</t>
  </si>
  <si>
    <t xml:space="preserve">Seniorklatring </t>
  </si>
  <si>
    <t>Snitt deltakelse</t>
  </si>
  <si>
    <t>6 timer adm arbeid i året for konkgruppen (Fredric)</t>
  </si>
  <si>
    <t>Refusjon per konk</t>
  </si>
  <si>
    <t>Trenermøte</t>
  </si>
  <si>
    <t>konker i året</t>
  </si>
  <si>
    <t>Total oversikt inntekter og kostnader for treningstilbudet</t>
  </si>
  <si>
    <t>Overslag</t>
  </si>
  <si>
    <t>Trening utomhus (SiS/Air)</t>
  </si>
  <si>
    <t>Inntekt grupper fratrukket lønnskostnad</t>
  </si>
  <si>
    <t>Drop inn pris snitt</t>
  </si>
  <si>
    <t xml:space="preserve">Alle kostnader relatert til trening: </t>
  </si>
  <si>
    <t>Antall ganger</t>
  </si>
  <si>
    <t>Fakturagebyr</t>
  </si>
  <si>
    <t>Konkpakken (se boks høyre)</t>
  </si>
  <si>
    <t>Grunnlag for beregning av treningsinntekter og utgifter:</t>
  </si>
  <si>
    <t>Vikarbudsjett og lønnskompensasjon konktrenere på konkeise</t>
  </si>
  <si>
    <t>Vikarbudsjett 8000 samt lønnsompensasjon for trenere på reise 3000kr x 6 konker (totalt 18.000kr)</t>
  </si>
  <si>
    <t>Sum konkpakke</t>
  </si>
  <si>
    <t>Satser inkl feriepenger</t>
  </si>
  <si>
    <t xml:space="preserve">Refusjon trenerreiser </t>
  </si>
  <si>
    <t>Dekker reise og opphold under konkhelg for trener</t>
  </si>
  <si>
    <t>Timelønn 1</t>
  </si>
  <si>
    <t>Utstyr</t>
  </si>
  <si>
    <t xml:space="preserve">Tau, sko, seler, og taubrems til de gruppene som trenger det </t>
  </si>
  <si>
    <t>Timelønn 2</t>
  </si>
  <si>
    <t>Resåling klatresko</t>
  </si>
  <si>
    <t>Sko til barne og paragrupper</t>
  </si>
  <si>
    <t>Kompetanseheving</t>
  </si>
  <si>
    <t xml:space="preserve">Trenerkurs og klatreinstruktørkurs, samt kontingent for nasjonalklubbsamlign eller trenersamling om det er aktuelt </t>
  </si>
  <si>
    <t>Sats semesteravgift</t>
  </si>
  <si>
    <t>oppjustering 2024</t>
  </si>
  <si>
    <t>Julegave trenere</t>
  </si>
  <si>
    <t xml:space="preserve">Tau 13-17 </t>
  </si>
  <si>
    <t>Mat/drikke trenermøte</t>
  </si>
  <si>
    <t>SUM idretten i BRV</t>
  </si>
  <si>
    <t xml:space="preserve">Buldring 5. til 6. klasse </t>
  </si>
  <si>
    <t>Konkurarnsegruppens trenerreiser, konkpakke og øvrige utgifter som ikke dekkes av egenandel fra treningsavgift finaniseres av inntekter fra breddegruppene i tråd med prinsipper fra idretten om at bredden er med å støtter opp om toppen</t>
  </si>
  <si>
    <t>Paraklatring</t>
  </si>
  <si>
    <t>Seniorgruppe</t>
  </si>
  <si>
    <t xml:space="preserve">Tilleggsinfo og forventet utbetaling basert på fjoråret </t>
  </si>
  <si>
    <t>Lokale aktivitetsmidler (NIF)</t>
  </si>
  <si>
    <t xml:space="preserve">Utbetalt slutten av november 2022. </t>
  </si>
  <si>
    <t>Kommunale driftsmidler (via Idrettsrådet)</t>
  </si>
  <si>
    <t>Halve i juni og halve i des 2022</t>
  </si>
  <si>
    <t>Tilskudd fast ansatt fra kommunen (daglig leder 60% stilling)</t>
  </si>
  <si>
    <t>Søkes på innen 1. november året før, tildeles/utbetales i mars</t>
  </si>
  <si>
    <t>Momskompensasjon</t>
  </si>
  <si>
    <t>Utbetales desember. Sum baserer seg på X antall prosent (8% de siste årene) av våre totale driftskostnad (lønn inkl) = kompensasjon utbetalt. Prosentsatsen kan variere fra år til år</t>
  </si>
  <si>
    <t>Tilskudd NKF mentorordning 2024</t>
  </si>
  <si>
    <t>Søkes på når vi avtaler tildeling med de andre klubbene</t>
  </si>
  <si>
    <t>Sum</t>
  </si>
  <si>
    <t>Grasrotandel</t>
  </si>
  <si>
    <t xml:space="preserve">Grasrotandel avhenger av antall mennesker som velger oss som mottaker når de spiller på Norsk Tipping. Det blir utbetalt januar, mai og september. </t>
  </si>
  <si>
    <t>Oversikt over generert andelsbeløp og utbetaling https://www.norsk-tipping.no/grasrotandelen/din-mottaker/986175830</t>
  </si>
  <si>
    <t>Omtrentlig beløp de siste årene har vært 13.000</t>
  </si>
  <si>
    <t>Lokale aktivitetsmidler (LAM)</t>
  </si>
  <si>
    <t>Antall</t>
  </si>
  <si>
    <t>Sats</t>
  </si>
  <si>
    <t xml:space="preserve">ungdom f.o.m. 13 – t.o.m. 19 år </t>
  </si>
  <si>
    <t>barn f.o.m. 6 – t.o.m 12</t>
  </si>
  <si>
    <t>SUM</t>
  </si>
  <si>
    <t>Kommunale driftmidler</t>
  </si>
  <si>
    <t>barn og ungdom 6-25</t>
  </si>
  <si>
    <t>Detaljer om nåværende forsikring per januar 2023</t>
  </si>
  <si>
    <t>Grunnpris og gjenstående sum fra tidligere avtaleperiode</t>
  </si>
  <si>
    <t>Avviklet fom 25.10.23</t>
  </si>
  <si>
    <t xml:space="preserve">Ansvar for styret </t>
  </si>
  <si>
    <t>Utstyrsforsikring/eiendeler</t>
  </si>
  <si>
    <t>Ansvarsforsikring</t>
  </si>
  <si>
    <t>Dugnad, organisasjoner, klubb/korps (770 medlemmer)</t>
  </si>
  <si>
    <t>kriminalitet</t>
  </si>
  <si>
    <t>personal- med antallsoppgave</t>
  </si>
  <si>
    <t>Rettshjelpsforsikring</t>
  </si>
  <si>
    <t>Kurs solgt av BRV</t>
  </si>
  <si>
    <t>* etter betalingsløsningen har tatt sin andel på litt over en 1%</t>
  </si>
  <si>
    <t>Kurstype</t>
  </si>
  <si>
    <t>Antall kurs</t>
  </si>
  <si>
    <t>Lønn per instruktør</t>
  </si>
  <si>
    <t>Utgifter Totalt</t>
  </si>
  <si>
    <t>Antall deltagere Medlem</t>
  </si>
  <si>
    <t>Antall deltagere Ikke medlem</t>
  </si>
  <si>
    <t>Inntekt Totalt</t>
  </si>
  <si>
    <t>Netto*</t>
  </si>
  <si>
    <t>Brattkort</t>
  </si>
  <si>
    <t>Lønnsatser 2023</t>
  </si>
  <si>
    <t>Inne til ute</t>
  </si>
  <si>
    <t>Sats hovedinstruktør</t>
  </si>
  <si>
    <t>Sats medinstruktør</t>
  </si>
  <si>
    <t>Tradkurs innføring 1</t>
  </si>
  <si>
    <t>Brattkort/oppfølgingskurs</t>
  </si>
  <si>
    <t>Tradkurs viderekommende 2</t>
  </si>
  <si>
    <t>om de ikke har sport 1 utdanning eller høyere</t>
  </si>
  <si>
    <t>Klatreinstruktør inne</t>
  </si>
  <si>
    <t>Tradkurs/kameratredning</t>
  </si>
  <si>
    <t>Oppfriskningskurs</t>
  </si>
  <si>
    <t>Klatreinstr. inne</t>
  </si>
  <si>
    <t>Kameratredningskurs</t>
  </si>
  <si>
    <t>Timer utbetalt inkl forberedelse og etterarbeid per instruktør</t>
  </si>
  <si>
    <t>Grunnlag for inntektsberegning - deltakerpris</t>
  </si>
  <si>
    <t>Medlem 13-18 år</t>
  </si>
  <si>
    <t>Ikke-medlem 13-18 år</t>
  </si>
  <si>
    <t>Medlem over 18 år</t>
  </si>
  <si>
    <t>Ikke medlem over 18 år</t>
  </si>
  <si>
    <t>Fastpris Medlem alle aldre</t>
  </si>
  <si>
    <t>Fastpris Ikke medlem alle aldre</t>
  </si>
  <si>
    <t>Notat</t>
  </si>
  <si>
    <t>Tradkurs type 1</t>
  </si>
  <si>
    <t>Tradkurs type 2</t>
  </si>
  <si>
    <t>Inkl lån av BRVs tradutstyr</t>
  </si>
  <si>
    <t>Nytt kurs 2023</t>
  </si>
  <si>
    <t>de i gult er ikke lagt inn i tripletex/nettbutikk</t>
  </si>
  <si>
    <t>Mentorordning 2024</t>
  </si>
  <si>
    <t xml:space="preserve">pengestøtten fra NKF ligger under Tilskudd. Har lagt inn 13.000 nå </t>
  </si>
  <si>
    <t>Kompetanseheving instruktører - BRV dekker kursavgiften (ev mer)</t>
  </si>
  <si>
    <t>Utgifter</t>
  </si>
  <si>
    <t>Inntekter</t>
  </si>
  <si>
    <t>Type kurs</t>
  </si>
  <si>
    <t>antall</t>
  </si>
  <si>
    <t>kursavgift/støtte</t>
  </si>
  <si>
    <t>Lønn</t>
  </si>
  <si>
    <t>Deltakeravgift</t>
  </si>
  <si>
    <t>Instruktør høyfjell</t>
  </si>
  <si>
    <t>timelønn 220 inkl feriepengesats</t>
  </si>
  <si>
    <t>pris</t>
  </si>
  <si>
    <t>Sport 1</t>
  </si>
  <si>
    <t>timer per økt (inkl kjøring 1 time)</t>
  </si>
  <si>
    <t>Kurslærer KII</t>
  </si>
  <si>
    <t>Antall økter</t>
  </si>
  <si>
    <t>Sum deltakeravgift</t>
  </si>
  <si>
    <t>Sum lønnutgifter (inkl kjøring)</t>
  </si>
  <si>
    <t>Klatreinstruktør inne og Trenerkurs går på treningsbudsjettet</t>
  </si>
  <si>
    <t>Tau 1600 kr stk x 3</t>
  </si>
  <si>
    <t xml:space="preserve">Differanse: </t>
  </si>
  <si>
    <t>Grigri + skrubiner x 3</t>
  </si>
  <si>
    <t>Denne dekkes av støtte fra NKF</t>
  </si>
  <si>
    <t>Kortslynger har vi nok av</t>
  </si>
  <si>
    <t>Sum utstyrsutgifter</t>
  </si>
  <si>
    <t>Totalte utgifter</t>
  </si>
  <si>
    <t>Øvrige utgifter i perioden</t>
  </si>
  <si>
    <t>7310 bolting</t>
  </si>
  <si>
    <t>Ingen spesifikke søknader på bordet per des 2023</t>
  </si>
  <si>
    <t>Budsjett generell boltestøtte 2024</t>
  </si>
  <si>
    <t>Rebolting</t>
  </si>
  <si>
    <t>De resterende ankerne på Dale</t>
  </si>
  <si>
    <t>6860 Møte, kurs, oppdatering o.l.</t>
  </si>
  <si>
    <t>Styremøter</t>
  </si>
  <si>
    <t>Dugnadsmat</t>
  </si>
  <si>
    <t>Kompetanseheving fast ansatt</t>
  </si>
  <si>
    <t>6420 Leie datasystemer</t>
  </si>
  <si>
    <t>Regnskapssystem tripletex</t>
  </si>
  <si>
    <t>* Serverplass brv.no, mail og nettførere</t>
  </si>
  <si>
    <t>lagt inn med noe margin 11.12</t>
  </si>
  <si>
    <t>Nettbutikk Tidypay</t>
  </si>
  <si>
    <t>Google One konto for BRVs skylagring og epost</t>
  </si>
  <si>
    <t xml:space="preserve">* omtrent 7200 av disse legger vi ut for andre klubber som benytter seg av nettførersystemene våre, og ber de refundere. </t>
  </si>
  <si>
    <t>Dette er lagt inn som inntekt på post 3260 "Utleie av utstyr"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</si>
</sst>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&quot;kr&quot;"/>
    <numFmt numFmtId="165" formatCode="0.0"/>
  </numFmts>
  <fonts count="36">
    <font>
      <sz val="11.0"/>
      <color rgb="FF000000"/>
      <name val="Calibri"/>
      <scheme val="minor"/>
    </font>
    <font>
      <b/>
      <sz val="15.0"/>
      <color rgb="FF000000"/>
      <name val="Calibri"/>
    </font>
    <font>
      <color theme="1"/>
      <name val="Calibri"/>
    </font>
    <font>
      <b/>
      <sz val="12.0"/>
      <color rgb="FF000000"/>
      <name val="Calibri"/>
    </font>
    <font>
      <sz val="14.0"/>
      <color theme="1"/>
      <name val="Calibri"/>
    </font>
    <font>
      <b/>
      <color theme="1"/>
      <name val="Calibri"/>
    </font>
    <font>
      <sz val="11.0"/>
      <color theme="1"/>
      <name val="Calibri"/>
    </font>
    <font>
      <i/>
      <color theme="1"/>
      <name val="Calibri"/>
    </font>
    <font>
      <sz val="10.0"/>
      <color rgb="FF000000"/>
      <name val="Calibri"/>
    </font>
    <font>
      <b/>
      <sz val="10.0"/>
      <color rgb="FF000000"/>
      <name val="Calibri"/>
    </font>
    <font>
      <sz val="11.0"/>
      <color rgb="FF000000"/>
      <name val="Calibri"/>
    </font>
    <font>
      <sz val="10.0"/>
      <color rgb="FF000000"/>
      <name val="Arial"/>
    </font>
    <font>
      <sz val="11.0"/>
      <color rgb="FF000000"/>
      <name val="Inconsolata"/>
    </font>
    <font>
      <b/>
      <sz val="11.0"/>
      <color rgb="FF000000"/>
      <name val="Calibri"/>
    </font>
    <font>
      <sz val="10.0"/>
      <color theme="1"/>
      <name val="Calibri"/>
    </font>
    <font>
      <i/>
      <sz val="10.0"/>
      <color rgb="FF000000"/>
      <name val="Calibri"/>
    </font>
    <font>
      <b/>
      <i/>
      <sz val="10.0"/>
      <color rgb="FF000000"/>
      <name val="Calibri"/>
    </font>
    <font>
      <b/>
      <sz val="10.0"/>
      <color theme="1"/>
      <name val="Calibri"/>
    </font>
    <font>
      <i/>
      <sz val="10.0"/>
      <color theme="1"/>
      <name val="Calibri"/>
    </font>
    <font>
      <strike/>
      <sz val="10.0"/>
      <color rgb="FF000000"/>
      <name val="Calibri"/>
    </font>
    <font>
      <strike/>
      <sz val="10.0"/>
      <color theme="1"/>
      <name val="Calibri"/>
    </font>
    <font>
      <color rgb="FF222222"/>
      <name val="Arial"/>
    </font>
    <font>
      <b/>
      <i/>
      <sz val="10.0"/>
      <color theme="1"/>
      <name val="Calibri"/>
    </font>
    <font>
      <i/>
      <sz val="11.0"/>
      <color rgb="FF000000"/>
      <name val="Calibri"/>
    </font>
    <font>
      <color theme="1"/>
      <name val="Calibri"/>
      <scheme val="minor"/>
    </font>
    <font>
      <b/>
      <i/>
      <color theme="1"/>
      <name val="Calibri"/>
    </font>
    <font>
      <b/>
      <sz val="11.0"/>
      <color theme="1"/>
      <name val="Calibri"/>
    </font>
    <font>
      <strike/>
      <sz val="11.0"/>
      <color theme="1"/>
      <name val="Calibri"/>
    </font>
    <font>
      <strike/>
      <color theme="1"/>
      <name val="Calibri"/>
    </font>
    <font>
      <i/>
      <sz val="11.0"/>
      <color theme="1"/>
      <name val="Calibri"/>
    </font>
    <font>
      <i/>
      <sz val="11.0"/>
      <color theme="1"/>
      <name val="Arial"/>
    </font>
    <font>
      <color theme="1"/>
      <name val="Arial"/>
    </font>
    <font>
      <b/>
      <color theme="1"/>
      <name val="Arial"/>
    </font>
    <font>
      <sz val="11.0"/>
      <color rgb="FF1F1F1F"/>
      <name val="Calibri"/>
    </font>
    <font>
      <b/>
      <sz val="15.0"/>
      <color theme="1"/>
      <name val="Calibri"/>
    </font>
    <font>
      <sz val="11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</fills>
  <borders count="2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ck">
        <color rgb="FF000000"/>
      </bottom>
    </border>
    <border>
      <bottom style="thin">
        <color rgb="FF000000"/>
      </bottom>
    </border>
    <border>
      <bottom style="double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ck">
        <color rgb="FF000000"/>
      </left>
    </border>
    <border>
      <right style="thick">
        <color rgb="FF000000"/>
      </right>
    </border>
    <border>
      <top style="thick">
        <color rgb="FF000000"/>
      </top>
    </border>
    <border>
      <left style="thick">
        <color rgb="FF000000"/>
      </left>
      <bottom style="thick">
        <color rgb="FF000000"/>
      </bottom>
    </border>
    <border>
      <right style="thick">
        <color rgb="FF000000"/>
      </right>
      <bottom style="thick">
        <color rgb="FF000000"/>
      </bottom>
    </border>
    <border>
      <top style="thin">
        <color rgb="FF000000"/>
      </top>
      <bottom style="double">
        <color rgb="FF000000"/>
      </bottom>
    </border>
    <border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double">
        <color rgb="FF000000"/>
      </bottom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227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vertical="center"/>
    </xf>
    <xf borderId="0" fillId="2" fontId="2" numFmtId="3" xfId="0" applyAlignment="1" applyFill="1" applyFont="1" applyNumberFormat="1">
      <alignment vertical="center"/>
    </xf>
    <xf borderId="0" fillId="0" fontId="2" numFmtId="0" xfId="0" applyAlignment="1" applyFont="1">
      <alignment vertical="center"/>
    </xf>
    <xf borderId="0" fillId="0" fontId="3" numFmtId="49" xfId="0" applyAlignment="1" applyFont="1" applyNumberFormat="1">
      <alignment vertical="center"/>
    </xf>
    <xf borderId="0" fillId="2" fontId="4" numFmtId="3" xfId="0" applyAlignment="1" applyFont="1" applyNumberFormat="1">
      <alignment vertical="center"/>
    </xf>
    <xf borderId="0" fillId="0" fontId="5" numFmtId="0" xfId="0" applyAlignment="1" applyFont="1">
      <alignment vertical="center"/>
    </xf>
    <xf borderId="0" fillId="0" fontId="6" numFmtId="0" xfId="0" applyAlignment="1" applyFont="1">
      <alignment vertical="center"/>
    </xf>
    <xf borderId="1" fillId="0" fontId="7" numFmtId="0" xfId="0" applyAlignment="1" applyBorder="1" applyFont="1">
      <alignment vertical="center"/>
    </xf>
    <xf borderId="2" fillId="2" fontId="7" numFmtId="10" xfId="0" applyAlignment="1" applyBorder="1" applyFont="1" applyNumberFormat="1">
      <alignment vertical="center"/>
    </xf>
    <xf borderId="0" fillId="3" fontId="8" numFmtId="0" xfId="0" applyAlignment="1" applyFill="1" applyFont="1">
      <alignment horizontal="left" shrinkToFit="0" vertical="center" wrapText="1"/>
    </xf>
    <xf borderId="0" fillId="0" fontId="8" numFmtId="0" xfId="0" applyAlignment="1" applyFont="1">
      <alignment vertical="center"/>
    </xf>
    <xf borderId="0" fillId="0" fontId="3" numFmtId="49" xfId="0" applyAlignment="1" applyFont="1" applyNumberFormat="1">
      <alignment shrinkToFit="0" vertical="center" wrapText="1"/>
    </xf>
    <xf borderId="0" fillId="2" fontId="3" numFmtId="3" xfId="0" applyAlignment="1" applyFont="1" applyNumberFormat="1">
      <alignment shrinkToFit="0" vertical="center" wrapText="1"/>
    </xf>
    <xf borderId="0" fillId="0" fontId="2" numFmtId="0" xfId="0" applyFont="1"/>
    <xf borderId="0" fillId="2" fontId="9" numFmtId="3" xfId="0" applyAlignment="1" applyFont="1" applyNumberFormat="1">
      <alignment horizontal="right" shrinkToFit="0" vertical="center" wrapText="1"/>
    </xf>
    <xf borderId="0" fillId="0" fontId="9" numFmtId="0" xfId="0" applyAlignment="1" applyFont="1">
      <alignment horizontal="right" shrinkToFit="0" vertical="center" wrapText="1"/>
    </xf>
    <xf borderId="0" fillId="3" fontId="9" numFmtId="0" xfId="0" applyAlignment="1" applyFont="1">
      <alignment horizontal="right" shrinkToFit="0" vertical="center" wrapText="1"/>
    </xf>
    <xf borderId="0" fillId="0" fontId="8" numFmtId="0" xfId="0" applyAlignment="1" applyFont="1">
      <alignment shrinkToFit="0" vertical="center" wrapText="1"/>
    </xf>
    <xf borderId="0" fillId="2" fontId="10" numFmtId="3" xfId="0" applyAlignment="1" applyFont="1" applyNumberFormat="1">
      <alignment shrinkToFit="0" vertical="center" wrapText="1"/>
    </xf>
    <xf borderId="0" fillId="0" fontId="10" numFmtId="0" xfId="0" applyAlignment="1" applyFont="1">
      <alignment shrinkToFit="0" vertical="center" wrapText="1"/>
    </xf>
    <xf borderId="3" fillId="0" fontId="8" numFmtId="0" xfId="0" applyAlignment="1" applyBorder="1" applyFont="1">
      <alignment shrinkToFit="0" vertical="center" wrapText="1"/>
    </xf>
    <xf borderId="3" fillId="0" fontId="10" numFmtId="3" xfId="0" applyAlignment="1" applyBorder="1" applyFont="1" applyNumberFormat="1">
      <alignment shrinkToFit="0" vertical="center" wrapText="1"/>
    </xf>
    <xf borderId="0" fillId="0" fontId="8" numFmtId="3" xfId="0" applyAlignment="1" applyFont="1" applyNumberFormat="1">
      <alignment shrinkToFit="0" vertical="center" wrapText="1"/>
    </xf>
    <xf borderId="0" fillId="0" fontId="8" numFmtId="3" xfId="0" applyAlignment="1" applyFont="1" applyNumberFormat="1">
      <alignment readingOrder="0" shrinkToFit="0" vertical="center" wrapText="1"/>
    </xf>
    <xf borderId="0" fillId="0" fontId="8" numFmtId="3" xfId="0" applyAlignment="1" applyFont="1" applyNumberFormat="1">
      <alignment horizontal="right" readingOrder="0" shrinkToFit="0" vertical="center" wrapText="1"/>
    </xf>
    <xf borderId="4" fillId="0" fontId="8" numFmtId="0" xfId="0" applyAlignment="1" applyBorder="1" applyFont="1">
      <alignment vertical="center"/>
    </xf>
    <xf borderId="4" fillId="0" fontId="9" numFmtId="3" xfId="0" applyAlignment="1" applyBorder="1" applyFont="1" applyNumberFormat="1">
      <alignment shrinkToFit="0" vertical="center" wrapText="1"/>
    </xf>
    <xf borderId="0" fillId="0" fontId="2" numFmtId="0" xfId="0" applyAlignment="1" applyFont="1">
      <alignment readingOrder="0" vertical="center"/>
    </xf>
    <xf borderId="0" fillId="0" fontId="11" numFmtId="0" xfId="0" applyAlignment="1" applyFont="1">
      <alignment readingOrder="0"/>
    </xf>
    <xf borderId="5" fillId="0" fontId="8" numFmtId="0" xfId="0" applyAlignment="1" applyBorder="1" applyFont="1">
      <alignment vertical="center"/>
    </xf>
    <xf borderId="5" fillId="0" fontId="9" numFmtId="3" xfId="0" applyAlignment="1" applyBorder="1" applyFont="1" applyNumberFormat="1">
      <alignment shrinkToFit="0" vertical="center" wrapText="1"/>
    </xf>
    <xf borderId="3" fillId="0" fontId="8" numFmtId="3" xfId="0" applyAlignment="1" applyBorder="1" applyFont="1" applyNumberFormat="1">
      <alignment shrinkToFit="0" vertical="center" wrapText="1"/>
    </xf>
    <xf borderId="0" fillId="2" fontId="8" numFmtId="0" xfId="0" applyAlignment="1" applyFont="1">
      <alignment vertical="center"/>
    </xf>
    <xf borderId="0" fillId="0" fontId="6" numFmtId="0" xfId="0" applyAlignment="1" applyFont="1">
      <alignment readingOrder="0" vertical="center"/>
    </xf>
    <xf borderId="0" fillId="3" fontId="12" numFmtId="0" xfId="0" applyAlignment="1" applyFont="1">
      <alignment vertical="center"/>
    </xf>
    <xf borderId="5" fillId="0" fontId="9" numFmtId="0" xfId="0" applyAlignment="1" applyBorder="1" applyFont="1">
      <alignment vertical="center"/>
    </xf>
    <xf borderId="0" fillId="0" fontId="9" numFmtId="0" xfId="0" applyAlignment="1" applyFont="1">
      <alignment shrinkToFit="0" vertical="center" wrapText="1"/>
    </xf>
    <xf borderId="0" fillId="0" fontId="9" numFmtId="0" xfId="0" applyAlignment="1" applyFont="1">
      <alignment vertical="center"/>
    </xf>
    <xf borderId="6" fillId="0" fontId="2" numFmtId="0" xfId="0" applyBorder="1" applyFont="1"/>
    <xf borderId="0" fillId="0" fontId="2" numFmtId="164" xfId="0" applyFont="1" applyNumberFormat="1"/>
    <xf borderId="0" fillId="0" fontId="10" numFmtId="49" xfId="0" applyFont="1" applyNumberFormat="1"/>
    <xf borderId="0" fillId="0" fontId="13" numFmtId="49" xfId="0" applyFont="1" applyNumberFormat="1"/>
    <xf borderId="0" fillId="0" fontId="6" numFmtId="0" xfId="0" applyFont="1"/>
    <xf borderId="0" fillId="0" fontId="6" numFmtId="0" xfId="0" applyAlignment="1" applyFont="1">
      <alignment readingOrder="0"/>
    </xf>
    <xf borderId="7" fillId="0" fontId="13" numFmtId="49" xfId="0" applyBorder="1" applyFont="1" applyNumberFormat="1"/>
    <xf borderId="7" fillId="0" fontId="2" numFmtId="0" xfId="0" applyBorder="1" applyFont="1"/>
    <xf borderId="7" fillId="0" fontId="6" numFmtId="0" xfId="0" applyBorder="1" applyFont="1"/>
    <xf borderId="0" fillId="2" fontId="14" numFmtId="0" xfId="0" applyFont="1"/>
    <xf borderId="0" fillId="2" fontId="15" numFmtId="0" xfId="0" applyFont="1"/>
    <xf borderId="0" fillId="2" fontId="9" numFmtId="0" xfId="0" applyAlignment="1" applyFont="1">
      <alignment shrinkToFit="0" wrapText="1"/>
    </xf>
    <xf borderId="0" fillId="2" fontId="9" numFmtId="0" xfId="0" applyAlignment="1" applyFont="1">
      <alignment horizontal="center" shrinkToFit="0" wrapText="1"/>
    </xf>
    <xf borderId="0" fillId="2" fontId="9" numFmtId="0" xfId="0" applyAlignment="1" applyFont="1">
      <alignment horizontal="center" readingOrder="0" shrinkToFit="0" wrapText="1"/>
    </xf>
    <xf borderId="0" fillId="2" fontId="16" numFmtId="0" xfId="0" applyAlignment="1" applyFont="1">
      <alignment horizontal="center" shrinkToFit="0" wrapText="1"/>
    </xf>
    <xf borderId="0" fillId="2" fontId="8" numFmtId="0" xfId="0" applyAlignment="1" applyFont="1">
      <alignment shrinkToFit="0" wrapText="1"/>
    </xf>
    <xf borderId="0" fillId="2" fontId="8" numFmtId="3" xfId="0" applyAlignment="1" applyFont="1" applyNumberFormat="1">
      <alignment horizontal="right" shrinkToFit="0" wrapText="1"/>
    </xf>
    <xf borderId="0" fillId="2" fontId="8" numFmtId="3" xfId="0" applyAlignment="1" applyFont="1" applyNumberFormat="1">
      <alignment shrinkToFit="0" wrapText="1"/>
    </xf>
    <xf borderId="0" fillId="2" fontId="15" numFmtId="3" xfId="0" applyAlignment="1" applyFont="1" applyNumberFormat="1">
      <alignment horizontal="right" shrinkToFit="0" wrapText="1"/>
    </xf>
    <xf borderId="0" fillId="2" fontId="8" numFmtId="3" xfId="0" applyAlignment="1" applyFont="1" applyNumberFormat="1">
      <alignment horizontal="right" readingOrder="0" shrinkToFit="0" wrapText="1"/>
    </xf>
    <xf borderId="0" fillId="2" fontId="14" numFmtId="3" xfId="0" applyFont="1" applyNumberFormat="1"/>
    <xf borderId="0" fillId="2" fontId="8" numFmtId="0" xfId="0" applyAlignment="1" applyFont="1">
      <alignment horizontal="right" shrinkToFit="0" wrapText="1"/>
    </xf>
    <xf borderId="0" fillId="2" fontId="15" numFmtId="3" xfId="0" applyAlignment="1" applyFont="1" applyNumberFormat="1">
      <alignment shrinkToFit="0" wrapText="1"/>
    </xf>
    <xf borderId="8" fillId="2" fontId="17" numFmtId="0" xfId="0" applyBorder="1" applyFont="1"/>
    <xf borderId="3" fillId="2" fontId="14" numFmtId="0" xfId="0" applyBorder="1" applyFont="1"/>
    <xf borderId="9" fillId="2" fontId="14" numFmtId="0" xfId="0" applyBorder="1" applyFont="1"/>
    <xf borderId="0" fillId="0" fontId="8" numFmtId="3" xfId="0" applyAlignment="1" applyFont="1" applyNumberFormat="1">
      <alignment shrinkToFit="0" wrapText="1"/>
    </xf>
    <xf borderId="10" fillId="2" fontId="14" numFmtId="0" xfId="0" applyBorder="1" applyFont="1"/>
    <xf borderId="11" fillId="2" fontId="14" numFmtId="0" xfId="0" applyBorder="1" applyFont="1"/>
    <xf borderId="10" fillId="2" fontId="17" numFmtId="0" xfId="0" applyBorder="1" applyFont="1"/>
    <xf borderId="0" fillId="2" fontId="14" numFmtId="0" xfId="0" applyAlignment="1" applyFont="1">
      <alignment shrinkToFit="0" vertical="bottom" wrapText="1"/>
    </xf>
    <xf borderId="0" fillId="2" fontId="14" numFmtId="3" xfId="0" applyAlignment="1" applyFont="1" applyNumberFormat="1">
      <alignment vertical="bottom"/>
    </xf>
    <xf borderId="0" fillId="2" fontId="14" numFmtId="3" xfId="0" applyAlignment="1" applyFont="1" applyNumberFormat="1">
      <alignment horizontal="right" readingOrder="0" shrinkToFit="0" vertical="bottom" wrapText="1"/>
    </xf>
    <xf borderId="0" fillId="2" fontId="14" numFmtId="3" xfId="0" applyAlignment="1" applyFont="1" applyNumberFormat="1">
      <alignment horizontal="right" shrinkToFit="0" vertical="bottom" wrapText="1"/>
    </xf>
    <xf borderId="0" fillId="2" fontId="18" numFmtId="3" xfId="0" applyAlignment="1" applyFont="1" applyNumberFormat="1">
      <alignment horizontal="right" shrinkToFit="0" vertical="bottom" wrapText="1"/>
    </xf>
    <xf borderId="0" fillId="2" fontId="14" numFmtId="3" xfId="0" applyAlignment="1" applyFont="1" applyNumberFormat="1">
      <alignment horizontal="right" vertical="bottom"/>
    </xf>
    <xf borderId="0" fillId="2" fontId="14" numFmtId="0" xfId="0" applyAlignment="1" applyFont="1">
      <alignment readingOrder="0"/>
    </xf>
    <xf borderId="3" fillId="2" fontId="8" numFmtId="0" xfId="0" applyAlignment="1" applyBorder="1" applyFont="1">
      <alignment shrinkToFit="0" wrapText="1"/>
    </xf>
    <xf borderId="3" fillId="2" fontId="8" numFmtId="3" xfId="0" applyAlignment="1" applyBorder="1" applyFont="1" applyNumberFormat="1">
      <alignment horizontal="right" shrinkToFit="0" wrapText="1"/>
    </xf>
    <xf borderId="3" fillId="2" fontId="15" numFmtId="3" xfId="0" applyAlignment="1" applyBorder="1" applyFont="1" applyNumberFormat="1">
      <alignment horizontal="right" shrinkToFit="0" wrapText="1"/>
    </xf>
    <xf borderId="3" fillId="0" fontId="15" numFmtId="3" xfId="0" applyAlignment="1" applyBorder="1" applyFont="1" applyNumberFormat="1">
      <alignment horizontal="right" shrinkToFit="0" wrapText="1"/>
    </xf>
    <xf borderId="3" fillId="2" fontId="14" numFmtId="3" xfId="0" applyBorder="1" applyFont="1" applyNumberFormat="1"/>
    <xf borderId="0" fillId="2" fontId="8" numFmtId="0" xfId="0" applyFont="1"/>
    <xf borderId="0" fillId="2" fontId="14" numFmtId="165" xfId="0" applyFont="1" applyNumberFormat="1"/>
    <xf borderId="10" fillId="2" fontId="14" numFmtId="0" xfId="0" applyAlignment="1" applyBorder="1" applyFont="1">
      <alignment readingOrder="0"/>
    </xf>
    <xf borderId="6" fillId="2" fontId="8" numFmtId="0" xfId="0" applyAlignment="1" applyBorder="1" applyFont="1">
      <alignment shrinkToFit="0" wrapText="1"/>
    </xf>
    <xf borderId="6" fillId="2" fontId="8" numFmtId="0" xfId="0" applyAlignment="1" applyBorder="1" applyFont="1">
      <alignment horizontal="right" shrinkToFit="0" wrapText="1"/>
    </xf>
    <xf borderId="6" fillId="2" fontId="15" numFmtId="0" xfId="0" applyAlignment="1" applyBorder="1" applyFont="1">
      <alignment horizontal="right" shrinkToFit="0" wrapText="1"/>
    </xf>
    <xf borderId="6" fillId="2" fontId="14" numFmtId="0" xfId="0" applyBorder="1" applyFont="1"/>
    <xf borderId="6" fillId="2" fontId="14" numFmtId="165" xfId="0" applyBorder="1" applyFont="1" applyNumberFormat="1"/>
    <xf borderId="5" fillId="2" fontId="8" numFmtId="0" xfId="0" applyAlignment="1" applyBorder="1" applyFont="1">
      <alignment shrinkToFit="0" wrapText="1"/>
    </xf>
    <xf borderId="5" fillId="2" fontId="15" numFmtId="3" xfId="0" applyAlignment="1" applyBorder="1" applyFont="1" applyNumberFormat="1">
      <alignment shrinkToFit="0" wrapText="1"/>
    </xf>
    <xf borderId="5" fillId="2" fontId="8" numFmtId="3" xfId="0" applyAlignment="1" applyBorder="1" applyFont="1" applyNumberFormat="1">
      <alignment shrinkToFit="0" wrapText="1"/>
    </xf>
    <xf borderId="5" fillId="2" fontId="15" numFmtId="3" xfId="0" applyAlignment="1" applyBorder="1" applyFont="1" applyNumberFormat="1">
      <alignment horizontal="right" shrinkToFit="0" wrapText="1"/>
    </xf>
    <xf borderId="5" fillId="2" fontId="8" numFmtId="3" xfId="0" applyAlignment="1" applyBorder="1" applyFont="1" applyNumberFormat="1">
      <alignment horizontal="right" shrinkToFit="0" wrapText="1"/>
    </xf>
    <xf borderId="5" fillId="2" fontId="14" numFmtId="0" xfId="0" applyBorder="1" applyFont="1"/>
    <xf borderId="0" fillId="0" fontId="8" numFmtId="0" xfId="0" applyAlignment="1" applyFont="1">
      <alignment horizontal="right" shrinkToFit="0" wrapText="1"/>
    </xf>
    <xf borderId="0" fillId="0" fontId="8" numFmtId="0" xfId="0" applyAlignment="1" applyFont="1">
      <alignment horizontal="right" shrinkToFit="0" wrapText="0"/>
    </xf>
    <xf borderId="0" fillId="2" fontId="15" numFmtId="0" xfId="0" applyAlignment="1" applyFont="1">
      <alignment horizontal="right" shrinkToFit="0" wrapText="1"/>
    </xf>
    <xf borderId="0" fillId="0" fontId="5" numFmtId="0" xfId="0" applyFont="1"/>
    <xf borderId="0" fillId="2" fontId="15" numFmtId="0" xfId="0" applyAlignment="1" applyFont="1">
      <alignment shrinkToFit="0" wrapText="1"/>
    </xf>
    <xf borderId="0" fillId="2" fontId="19" numFmtId="0" xfId="0" applyFont="1"/>
    <xf borderId="0" fillId="0" fontId="15" numFmtId="0" xfId="0" applyAlignment="1" applyFont="1">
      <alignment shrinkToFit="0" wrapText="1"/>
    </xf>
    <xf borderId="12" fillId="0" fontId="5" numFmtId="0" xfId="0" applyBorder="1" applyFont="1"/>
    <xf borderId="13" fillId="2" fontId="8" numFmtId="0" xfId="0" applyAlignment="1" applyBorder="1" applyFont="1">
      <alignment shrinkToFit="0" wrapText="1"/>
    </xf>
    <xf borderId="14" fillId="2" fontId="8" numFmtId="0" xfId="0" applyAlignment="1" applyBorder="1" applyFont="1">
      <alignment shrinkToFit="0" wrapText="1"/>
    </xf>
    <xf borderId="0" fillId="2" fontId="18" numFmtId="0" xfId="0" applyAlignment="1" applyFont="1">
      <alignment shrinkToFit="0" wrapText="1"/>
    </xf>
    <xf borderId="0" fillId="0" fontId="8" numFmtId="0" xfId="0" applyAlignment="1" applyFont="1">
      <alignment shrinkToFit="0" wrapText="1"/>
    </xf>
    <xf borderId="0" fillId="2" fontId="14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15" fillId="2" fontId="14" numFmtId="0" xfId="0" applyBorder="1" applyFont="1"/>
    <xf borderId="16" fillId="2" fontId="14" numFmtId="0" xfId="0" applyBorder="1" applyFont="1"/>
    <xf borderId="17" fillId="2" fontId="9" numFmtId="0" xfId="0" applyAlignment="1" applyBorder="1" applyFont="1">
      <alignment vertical="center"/>
    </xf>
    <xf borderId="18" fillId="2" fontId="8" numFmtId="0" xfId="0" applyAlignment="1" applyBorder="1" applyFont="1">
      <alignment shrinkToFit="0" wrapText="1"/>
    </xf>
    <xf borderId="0" fillId="0" fontId="14" numFmtId="0" xfId="0" applyFont="1"/>
    <xf borderId="17" fillId="2" fontId="8" numFmtId="0" xfId="0" applyAlignment="1" applyBorder="1" applyFont="1">
      <alignment shrinkToFit="0" wrapText="1"/>
    </xf>
    <xf borderId="0" fillId="0" fontId="2" numFmtId="0" xfId="0" applyAlignment="1" applyFont="1">
      <alignment readingOrder="0"/>
    </xf>
    <xf borderId="0" fillId="2" fontId="8" numFmtId="0" xfId="0" applyAlignment="1" applyFont="1">
      <alignment horizontal="right" readingOrder="0" shrinkToFit="0" wrapText="1"/>
    </xf>
    <xf borderId="17" fillId="2" fontId="17" numFmtId="0" xfId="0" applyBorder="1" applyFont="1"/>
    <xf borderId="0" fillId="2" fontId="18" numFmtId="0" xfId="0" applyFont="1"/>
    <xf borderId="18" fillId="0" fontId="8" numFmtId="0" xfId="0" applyAlignment="1" applyBorder="1" applyFont="1">
      <alignment shrinkToFit="0" wrapText="0"/>
    </xf>
    <xf borderId="0" fillId="2" fontId="19" numFmtId="0" xfId="0" applyAlignment="1" applyFont="1">
      <alignment shrinkToFit="0" wrapText="1"/>
    </xf>
    <xf borderId="17" fillId="2" fontId="14" numFmtId="0" xfId="0" applyBorder="1" applyFont="1"/>
    <xf borderId="18" fillId="0" fontId="8" numFmtId="0" xfId="0" applyAlignment="1" applyBorder="1" applyFont="1">
      <alignment shrinkToFit="0" wrapText="1"/>
    </xf>
    <xf borderId="0" fillId="2" fontId="20" numFmtId="0" xfId="0" applyFont="1"/>
    <xf borderId="19" fillId="2" fontId="9" numFmtId="0" xfId="0" applyAlignment="1" applyBorder="1" applyFont="1">
      <alignment shrinkToFit="0" wrapText="1"/>
    </xf>
    <xf borderId="19" fillId="2" fontId="9" numFmtId="3" xfId="0" applyAlignment="1" applyBorder="1" applyFont="1" applyNumberFormat="1">
      <alignment horizontal="right" shrinkToFit="0" wrapText="1"/>
    </xf>
    <xf borderId="18" fillId="0" fontId="14" numFmtId="0" xfId="0" applyBorder="1" applyFont="1"/>
    <xf borderId="0" fillId="0" fontId="17" numFmtId="0" xfId="0" applyFont="1"/>
    <xf borderId="0" fillId="3" fontId="21" numFmtId="0" xfId="0" applyAlignment="1" applyFont="1">
      <alignment readingOrder="0"/>
    </xf>
    <xf borderId="0" fillId="0" fontId="22" numFmtId="0" xfId="0" applyFont="1"/>
    <xf borderId="0" fillId="3" fontId="21" numFmtId="0" xfId="0" applyFont="1"/>
    <xf borderId="0" fillId="0" fontId="14" numFmtId="3" xfId="0" applyFont="1" applyNumberFormat="1"/>
    <xf borderId="20" fillId="2" fontId="14" numFmtId="0" xfId="0" applyBorder="1" applyFont="1"/>
    <xf borderId="21" fillId="2" fontId="14" numFmtId="0" xfId="0" applyBorder="1" applyFont="1"/>
    <xf borderId="0" fillId="0" fontId="23" numFmtId="0" xfId="0" applyFont="1"/>
    <xf borderId="0" fillId="0" fontId="24" numFmtId="0" xfId="0" applyAlignment="1" applyFont="1">
      <alignment readingOrder="0"/>
    </xf>
    <xf borderId="22" fillId="0" fontId="10" numFmtId="0" xfId="0" applyBorder="1" applyFont="1"/>
    <xf borderId="6" fillId="0" fontId="25" numFmtId="0" xfId="0" applyBorder="1" applyFont="1"/>
    <xf borderId="0" fillId="0" fontId="2" numFmtId="0" xfId="0" applyAlignment="1" applyFont="1">
      <alignment shrinkToFit="0" wrapText="0"/>
    </xf>
    <xf borderId="22" fillId="0" fontId="2" numFmtId="0" xfId="0" applyBorder="1" applyFont="1"/>
    <xf borderId="0" fillId="3" fontId="21" numFmtId="0" xfId="0" applyFont="1"/>
    <xf borderId="0" fillId="0" fontId="26" numFmtId="0" xfId="0" applyFont="1"/>
    <xf borderId="19" fillId="0" fontId="26" numFmtId="0" xfId="0" applyBorder="1" applyFont="1"/>
    <xf borderId="19" fillId="0" fontId="2" numFmtId="0" xfId="0" applyBorder="1" applyFont="1"/>
    <xf borderId="6" fillId="0" fontId="23" numFmtId="0" xfId="0" applyBorder="1" applyFont="1"/>
    <xf borderId="6" fillId="0" fontId="6" numFmtId="0" xfId="0" applyAlignment="1" applyBorder="1" applyFont="1">
      <alignment readingOrder="0"/>
    </xf>
    <xf borderId="6" fillId="0" fontId="6" numFmtId="0" xfId="0" applyBorder="1" applyFont="1"/>
    <xf borderId="19" fillId="0" fontId="5" numFmtId="0" xfId="0" applyBorder="1" applyFont="1"/>
    <xf borderId="0" fillId="0" fontId="27" numFmtId="0" xfId="0" applyFont="1"/>
    <xf borderId="0" fillId="0" fontId="28" numFmtId="0" xfId="0" applyFont="1"/>
    <xf borderId="3" fillId="0" fontId="6" numFmtId="0" xfId="0" applyBorder="1" applyFont="1"/>
    <xf borderId="3" fillId="0" fontId="2" numFmtId="0" xfId="0" applyBorder="1" applyFont="1"/>
    <xf borderId="6" fillId="0" fontId="26" numFmtId="0" xfId="0" applyBorder="1" applyFont="1"/>
    <xf borderId="0" fillId="0" fontId="29" numFmtId="0" xfId="0" applyAlignment="1" applyFont="1">
      <alignment shrinkToFit="0" wrapText="1"/>
    </xf>
    <xf borderId="3" fillId="0" fontId="29" numFmtId="0" xfId="0" applyAlignment="1" applyBorder="1" applyFont="1">
      <alignment shrinkToFit="0" wrapText="1"/>
    </xf>
    <xf borderId="0" fillId="0" fontId="6" numFmtId="1" xfId="0" applyFont="1" applyNumberFormat="1"/>
    <xf borderId="6" fillId="0" fontId="6" numFmtId="0" xfId="0" applyAlignment="1" applyBorder="1" applyFont="1">
      <alignment vertical="bottom"/>
    </xf>
    <xf borderId="15" fillId="0" fontId="29" numFmtId="0" xfId="0" applyAlignment="1" applyBorder="1" applyFont="1">
      <alignment shrinkToFit="0" vertical="bottom" wrapText="1"/>
    </xf>
    <xf borderId="6" fillId="0" fontId="29" numFmtId="0" xfId="0" applyAlignment="1" applyBorder="1" applyFont="1">
      <alignment vertical="bottom"/>
    </xf>
    <xf borderId="11" fillId="0" fontId="6" numFmtId="0" xfId="0" applyAlignment="1" applyBorder="1" applyFont="1">
      <alignment vertical="bottom"/>
    </xf>
    <xf borderId="0" fillId="0" fontId="10" numFmtId="0" xfId="0" applyFont="1"/>
    <xf borderId="10" fillId="0" fontId="6" numFmtId="0" xfId="0" applyAlignment="1" applyBorder="1" applyFont="1">
      <alignment vertical="bottom"/>
    </xf>
    <xf borderId="0" fillId="0" fontId="6" numFmtId="0" xfId="0" applyAlignment="1" applyFont="1">
      <alignment shrinkToFit="0" vertical="bottom" wrapText="0"/>
    </xf>
    <xf borderId="9" fillId="0" fontId="6" numFmtId="0" xfId="0" applyAlignment="1" applyBorder="1" applyFont="1">
      <alignment vertical="bottom"/>
    </xf>
    <xf borderId="0" fillId="0" fontId="6" numFmtId="0" xfId="0" applyAlignment="1" applyFont="1">
      <alignment horizontal="right" vertical="bottom"/>
    </xf>
    <xf borderId="11" fillId="4" fontId="6" numFmtId="0" xfId="0" applyAlignment="1" applyBorder="1" applyFill="1" applyFont="1">
      <alignment vertical="bottom"/>
    </xf>
    <xf borderId="0" fillId="4" fontId="2" numFmtId="0" xfId="0" applyFont="1"/>
    <xf borderId="15" fillId="0" fontId="6" numFmtId="0" xfId="0" applyAlignment="1" applyBorder="1" applyFont="1">
      <alignment vertical="bottom"/>
    </xf>
    <xf borderId="6" fillId="0" fontId="6" numFmtId="0" xfId="0" applyAlignment="1" applyBorder="1" applyFont="1">
      <alignment shrinkToFit="0" vertical="bottom" wrapText="0"/>
    </xf>
    <xf borderId="16" fillId="0" fontId="6" numFmtId="0" xfId="0" applyAlignment="1" applyBorder="1" applyFont="1">
      <alignment vertical="bottom"/>
    </xf>
    <xf borderId="0" fillId="5" fontId="2" numFmtId="0" xfId="0" applyFill="1" applyFont="1"/>
    <xf borderId="0" fillId="0" fontId="6" numFmtId="0" xfId="0" applyAlignment="1" applyFont="1">
      <alignment vertical="bottom"/>
    </xf>
    <xf borderId="23" fillId="0" fontId="10" numFmtId="0" xfId="0" applyBorder="1" applyFont="1"/>
    <xf borderId="24" fillId="0" fontId="2" numFmtId="0" xfId="0" applyBorder="1" applyFont="1"/>
    <xf borderId="23" fillId="0" fontId="10" numFmtId="1" xfId="0" applyBorder="1" applyFont="1" applyNumberFormat="1"/>
    <xf borderId="1" fillId="0" fontId="29" numFmtId="0" xfId="0" applyAlignment="1" applyBorder="1" applyFont="1">
      <alignment shrinkToFit="0" vertical="bottom" wrapText="1"/>
    </xf>
    <xf borderId="9" fillId="0" fontId="2" numFmtId="0" xfId="0" applyBorder="1" applyFont="1"/>
    <xf borderId="0" fillId="0" fontId="29" numFmtId="0" xfId="0" applyFont="1"/>
    <xf borderId="11" fillId="0" fontId="2" numFmtId="0" xfId="0" applyBorder="1" applyFont="1"/>
    <xf borderId="6" fillId="0" fontId="29" numFmtId="0" xfId="0" applyBorder="1" applyFont="1"/>
    <xf borderId="6" fillId="0" fontId="29" numFmtId="0" xfId="0" applyAlignment="1" applyBorder="1" applyFont="1">
      <alignment shrinkToFit="0" wrapText="1"/>
    </xf>
    <xf borderId="10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0" fillId="5" fontId="6" numFmtId="0" xfId="0" applyAlignment="1" applyFont="1">
      <alignment readingOrder="0"/>
    </xf>
    <xf borderId="0" fillId="5" fontId="6" numFmtId="0" xfId="0" applyFont="1"/>
    <xf borderId="8" fillId="0" fontId="5" numFmtId="0" xfId="0" applyBorder="1" applyFont="1"/>
    <xf borderId="6" fillId="0" fontId="5" numFmtId="0" xfId="0" applyAlignment="1" applyBorder="1" applyFont="1">
      <alignment readingOrder="0"/>
    </xf>
    <xf borderId="6" fillId="0" fontId="5" numFmtId="0" xfId="0" applyBorder="1" applyFont="1"/>
    <xf borderId="15" fillId="4" fontId="30" numFmtId="0" xfId="0" applyAlignment="1" applyBorder="1" applyFont="1">
      <alignment vertical="bottom"/>
    </xf>
    <xf borderId="6" fillId="0" fontId="31" numFmtId="0" xfId="0" applyAlignment="1" applyBorder="1" applyFont="1">
      <alignment vertical="bottom"/>
    </xf>
    <xf borderId="0" fillId="0" fontId="31" numFmtId="0" xfId="0" applyAlignment="1" applyFont="1">
      <alignment vertical="bottom"/>
    </xf>
    <xf borderId="6" fillId="4" fontId="30" numFmtId="0" xfId="0" applyAlignment="1" applyBorder="1" applyFont="1">
      <alignment vertical="bottom"/>
    </xf>
    <xf borderId="16" fillId="0" fontId="31" numFmtId="0" xfId="0" applyAlignment="1" applyBorder="1" applyFont="1">
      <alignment vertical="bottom"/>
    </xf>
    <xf borderId="0" fillId="0" fontId="7" numFmtId="0" xfId="0" applyFont="1"/>
    <xf borderId="0" fillId="0" fontId="7" numFmtId="0" xfId="0" applyAlignment="1" applyFont="1">
      <alignment readingOrder="0"/>
    </xf>
    <xf borderId="10" fillId="0" fontId="32" numFmtId="0" xfId="0" applyAlignment="1" applyBorder="1" applyFont="1">
      <alignment vertical="bottom"/>
    </xf>
    <xf borderId="0" fillId="0" fontId="32" numFmtId="0" xfId="0" applyAlignment="1" applyFont="1">
      <alignment vertical="bottom"/>
    </xf>
    <xf borderId="11" fillId="0" fontId="31" numFmtId="0" xfId="0" applyAlignment="1" applyBorder="1" applyFont="1">
      <alignment vertical="bottom"/>
    </xf>
    <xf borderId="10" fillId="0" fontId="31" numFmtId="0" xfId="0" applyAlignment="1" applyBorder="1" applyFont="1">
      <alignment vertical="bottom"/>
    </xf>
    <xf borderId="0" fillId="0" fontId="31" numFmtId="0" xfId="0" applyAlignment="1" applyFont="1">
      <alignment horizontal="right" vertical="bottom"/>
    </xf>
    <xf borderId="11" fillId="0" fontId="31" numFmtId="0" xfId="0" applyAlignment="1" applyBorder="1" applyFont="1">
      <alignment horizontal="right" vertical="bottom"/>
    </xf>
    <xf borderId="0" fillId="0" fontId="31" numFmtId="0" xfId="0" applyAlignment="1" applyFont="1">
      <alignment horizontal="right" readingOrder="0" vertical="bottom"/>
    </xf>
    <xf borderId="7" fillId="0" fontId="31" numFmtId="0" xfId="0" applyAlignment="1" applyBorder="1" applyFont="1">
      <alignment vertical="bottom"/>
    </xf>
    <xf borderId="25" fillId="0" fontId="31" numFmtId="0" xfId="0" applyAlignment="1" applyBorder="1" applyFont="1">
      <alignment horizontal="right" vertical="bottom"/>
    </xf>
    <xf borderId="26" fillId="0" fontId="2" numFmtId="0" xfId="0" applyBorder="1" applyFont="1"/>
    <xf borderId="15" fillId="0" fontId="31" numFmtId="0" xfId="0" applyAlignment="1" applyBorder="1" applyFont="1">
      <alignment vertical="bottom"/>
    </xf>
    <xf borderId="6" fillId="0" fontId="31" numFmtId="0" xfId="0" applyAlignment="1" applyBorder="1" applyFont="1">
      <alignment horizontal="right" vertical="bottom"/>
    </xf>
    <xf borderId="0" fillId="6" fontId="31" numFmtId="0" xfId="0" applyAlignment="1" applyFill="1" applyFont="1">
      <alignment vertical="bottom"/>
    </xf>
    <xf borderId="11" fillId="6" fontId="31" numFmtId="0" xfId="0" applyAlignment="1" applyBorder="1" applyFont="1">
      <alignment horizontal="right" vertical="bottom"/>
    </xf>
    <xf borderId="15" fillId="0" fontId="32" numFmtId="0" xfId="0" applyAlignment="1" applyBorder="1" applyFont="1">
      <alignment vertical="bottom"/>
    </xf>
    <xf borderId="1" fillId="0" fontId="2" numFmtId="0" xfId="0" applyBorder="1" applyFont="1"/>
    <xf borderId="10" fillId="0" fontId="6" numFmtId="0" xfId="0" applyBorder="1" applyFont="1"/>
    <xf borderId="10" fillId="0" fontId="5" numFmtId="0" xfId="0" applyBorder="1" applyFont="1"/>
    <xf borderId="10" fillId="0" fontId="2" numFmtId="0" xfId="0" applyAlignment="1" applyBorder="1" applyFont="1">
      <alignment readingOrder="0" shrinkToFit="0" wrapText="0"/>
    </xf>
    <xf borderId="4" fillId="0" fontId="2" numFmtId="0" xfId="0" applyBorder="1" applyFont="1"/>
    <xf borderId="1" fillId="3" fontId="10" numFmtId="0" xfId="0" applyBorder="1" applyFont="1"/>
    <xf borderId="11" fillId="0" fontId="2" numFmtId="0" xfId="0" applyAlignment="1" applyBorder="1" applyFont="1">
      <alignment readingOrder="0"/>
    </xf>
    <xf borderId="15" fillId="0" fontId="5" numFmtId="0" xfId="0" applyAlignment="1" applyBorder="1" applyFont="1">
      <alignment shrinkToFit="0" wrapText="1"/>
    </xf>
    <xf borderId="16" fillId="0" fontId="5" numFmtId="0" xfId="0" applyBorder="1" applyFont="1"/>
    <xf borderId="1" fillId="3" fontId="33" numFmtId="0" xfId="0" applyAlignment="1" applyBorder="1" applyFont="1">
      <alignment readingOrder="0"/>
    </xf>
    <xf borderId="0" fillId="0" fontId="31" numFmtId="0" xfId="0" applyAlignment="1" applyFont="1">
      <alignment readingOrder="0" vertical="bottom"/>
    </xf>
    <xf borderId="0" fillId="0" fontId="34" numFmtId="0" xfId="0" applyAlignment="1" applyFont="1">
      <alignment shrinkToFit="0" vertical="bottom" wrapText="0"/>
    </xf>
    <xf borderId="16" fillId="0" fontId="2" numFmtId="0" xfId="0" applyAlignment="1" applyBorder="1" applyFont="1">
      <alignment readingOrder="0"/>
    </xf>
    <xf borderId="0" fillId="0" fontId="35" numFmtId="2" xfId="0" applyAlignment="1" applyFont="1" applyNumberFormat="1">
      <alignment horizontal="right" vertical="top"/>
    </xf>
    <xf borderId="0" fillId="0" fontId="6" numFmtId="2" xfId="0" applyAlignment="1" applyFont="1" applyNumberFormat="1">
      <alignment horizontal="right" vertical="bottom"/>
    </xf>
    <xf borderId="0" fillId="0" fontId="31" numFmtId="2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58.0"/>
    <col customWidth="1" min="2" max="2" width="24.57"/>
    <col customWidth="1" min="4" max="4" width="12.86"/>
    <col customWidth="1" min="5" max="6" width="9.0"/>
  </cols>
  <sheetData>
    <row r="1" ht="15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.75" customHeight="1">
      <c r="A2" s="3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ht="15.75" customHeight="1">
      <c r="A3" s="4" t="s">
        <v>1</v>
      </c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ht="15.75" customHeight="1">
      <c r="A4" s="3"/>
      <c r="B4" s="2"/>
      <c r="C4" s="3"/>
      <c r="D4" s="3"/>
      <c r="E4" s="3"/>
      <c r="F4" s="3"/>
      <c r="G4" s="3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ht="15.75" customHeight="1">
      <c r="A5" s="7" t="s">
        <v>2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ht="15.75" customHeight="1">
      <c r="A6" s="8" t="s">
        <v>3</v>
      </c>
      <c r="B6" s="9">
        <v>0.12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ht="15.75" customHeight="1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ht="14.25" customHeight="1">
      <c r="A8" s="10"/>
      <c r="C8" s="10"/>
      <c r="D8" s="10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ht="15.75" customHeight="1">
      <c r="A9" s="10"/>
      <c r="E9" s="3"/>
      <c r="F9" s="3"/>
      <c r="G9" s="3"/>
      <c r="H9" s="1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ht="15.75" customHeight="1">
      <c r="A10" s="12"/>
      <c r="B10" s="13"/>
      <c r="C10" s="12"/>
      <c r="D10" s="12"/>
      <c r="E10" s="3"/>
      <c r="F10" s="3"/>
      <c r="G10" s="3"/>
      <c r="H10" s="14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ht="15.75" customHeight="1">
      <c r="A11" s="12"/>
      <c r="B11" s="15" t="s">
        <v>0</v>
      </c>
      <c r="C11" s="16" t="s">
        <v>4</v>
      </c>
      <c r="D11" s="17" t="s">
        <v>5</v>
      </c>
      <c r="E11" s="3"/>
      <c r="F11" s="3"/>
      <c r="G11" s="3"/>
      <c r="H11" s="1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.75" customHeight="1">
      <c r="A12" s="18" t="s">
        <v>6</v>
      </c>
      <c r="B12" s="19"/>
      <c r="C12" s="20"/>
      <c r="D12" s="20"/>
      <c r="E12" s="3"/>
      <c r="F12" s="3"/>
      <c r="G12" s="3"/>
      <c r="H12" s="14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ht="15.75" customHeight="1">
      <c r="A13" s="21" t="s">
        <v>7</v>
      </c>
      <c r="B13" s="22"/>
      <c r="C13" s="22"/>
      <c r="D13" s="22"/>
      <c r="E13" s="3"/>
      <c r="F13" s="3"/>
      <c r="G13" s="3"/>
      <c r="H13" s="14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ht="15.75" customHeight="1">
      <c r="A14" s="11" t="s">
        <v>8</v>
      </c>
      <c r="B14" s="23">
        <f>Treningsbudsjett!J13+Treningsbudsjett!J19</f>
        <v>259100</v>
      </c>
      <c r="C14" s="24">
        <v>262450.0</v>
      </c>
      <c r="D14" s="23">
        <v>264600.0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ht="15.75" customHeight="1">
      <c r="A15" s="11" t="s">
        <v>9</v>
      </c>
      <c r="B15" s="23">
        <f>Medlemskontigent!D9</f>
        <v>296210</v>
      </c>
      <c r="C15" s="24">
        <v>325500.0</v>
      </c>
      <c r="D15" s="23">
        <v>268675.0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ht="15.75" customHeight="1">
      <c r="A16" s="11" t="s">
        <v>10</v>
      </c>
      <c r="B16" s="23">
        <f>Kurs!I11+Kurs!F30</f>
        <v>138625.375</v>
      </c>
      <c r="C16" s="25">
        <v>91900.0</v>
      </c>
      <c r="D16" s="23">
        <v>166000.0</v>
      </c>
      <c r="E16" s="3"/>
      <c r="F16" s="3"/>
      <c r="G16" s="3"/>
      <c r="H16" s="14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ht="15.75" customHeight="1">
      <c r="A17" s="11" t="s">
        <v>11</v>
      </c>
      <c r="B17" s="23">
        <f>Driftstilskudd!G12</f>
        <v>11000</v>
      </c>
      <c r="C17" s="24">
        <v>10284.0</v>
      </c>
      <c r="D17" s="23">
        <v>10000.0</v>
      </c>
      <c r="E17" s="3" t="s">
        <v>12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ht="15.75" customHeight="1">
      <c r="A18" s="11" t="s">
        <v>13</v>
      </c>
      <c r="B18" s="23">
        <v>0.0</v>
      </c>
      <c r="C18" s="24">
        <v>0.0</v>
      </c>
      <c r="D18" s="23">
        <v>0.0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ht="15.75" customHeight="1">
      <c r="A19" s="11" t="s">
        <v>14</v>
      </c>
      <c r="B19" s="23">
        <v>7200.0</v>
      </c>
      <c r="C19" s="24">
        <v>5290.0</v>
      </c>
      <c r="D19" s="23">
        <v>500.0</v>
      </c>
      <c r="E19" s="3" t="s">
        <v>15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ht="15.75" customHeight="1">
      <c r="A20" s="11" t="s">
        <v>16</v>
      </c>
      <c r="B20" s="23">
        <v>3000.0</v>
      </c>
      <c r="C20" s="24">
        <v>4650.0</v>
      </c>
      <c r="D20" s="23">
        <v>6000.0</v>
      </c>
      <c r="E20" s="3" t="s">
        <v>17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1" t="s">
        <v>18</v>
      </c>
      <c r="B21" s="23">
        <v>20000.0</v>
      </c>
      <c r="C21" s="23">
        <v>11600.0</v>
      </c>
      <c r="D21" s="23">
        <v>22000.0</v>
      </c>
      <c r="E21" s="3" t="s">
        <v>19</v>
      </c>
      <c r="F21" s="3"/>
      <c r="G21" s="3"/>
      <c r="H21" s="3"/>
      <c r="I21" s="3"/>
      <c r="J21" s="6"/>
      <c r="K21" s="6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26" t="s">
        <v>20</v>
      </c>
      <c r="B22" s="27">
        <f t="shared" ref="B22:D22" si="1">SUM(B14:B21)</f>
        <v>735135.375</v>
      </c>
      <c r="C22" s="27">
        <f t="shared" si="1"/>
        <v>711674</v>
      </c>
      <c r="D22" s="27">
        <f t="shared" si="1"/>
        <v>737775</v>
      </c>
      <c r="E22" s="3"/>
      <c r="F22" s="3"/>
      <c r="G22" s="3"/>
      <c r="H22" s="3"/>
      <c r="I22" s="3"/>
      <c r="J22" s="28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8" t="s">
        <v>21</v>
      </c>
      <c r="B23" s="23"/>
      <c r="C23" s="23"/>
      <c r="D23" s="23"/>
      <c r="E23" s="3"/>
      <c r="F23" s="3"/>
      <c r="G23" s="3"/>
      <c r="H23" s="3"/>
      <c r="I23" s="3"/>
      <c r="J23" s="2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1" t="s">
        <v>22</v>
      </c>
      <c r="B24" s="23">
        <f>Driftstilskudd!G7</f>
        <v>246518</v>
      </c>
      <c r="C24" s="24">
        <v>292126.0</v>
      </c>
      <c r="D24" s="23">
        <v>268239.0</v>
      </c>
      <c r="E24" s="29" t="s">
        <v>23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1" t="s">
        <v>24</v>
      </c>
      <c r="B25" s="23">
        <v>20000.0</v>
      </c>
      <c r="C25" s="24">
        <v>33550.0</v>
      </c>
      <c r="D25" s="23">
        <v>20000.0</v>
      </c>
      <c r="E25" s="3" t="s">
        <v>25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1" t="s">
        <v>26</v>
      </c>
      <c r="B26" s="23">
        <v>500.0</v>
      </c>
      <c r="C26" s="23">
        <v>105910.0</v>
      </c>
      <c r="D26" s="23">
        <v>200.0</v>
      </c>
      <c r="E26" s="28" t="s">
        <v>27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26" t="s">
        <v>28</v>
      </c>
      <c r="B27" s="27">
        <f t="shared" ref="B27:D27" si="2">SUM(B24:B26)</f>
        <v>267018</v>
      </c>
      <c r="C27" s="27">
        <f t="shared" si="2"/>
        <v>431586</v>
      </c>
      <c r="D27" s="27">
        <f t="shared" si="2"/>
        <v>288439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30" t="s">
        <v>29</v>
      </c>
      <c r="B28" s="31">
        <f t="shared" ref="B28:D28" si="3">SUM(B22+B27)</f>
        <v>1002153.375</v>
      </c>
      <c r="C28" s="31">
        <f t="shared" si="3"/>
        <v>1143260</v>
      </c>
      <c r="D28" s="31">
        <f t="shared" si="3"/>
        <v>1026214</v>
      </c>
      <c r="E28" s="3" t="s">
        <v>30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75" customHeight="1">
      <c r="A29" s="18" t="s">
        <v>31</v>
      </c>
      <c r="B29" s="23"/>
      <c r="C29" s="23"/>
      <c r="D29" s="2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75" customHeight="1">
      <c r="A30" s="21" t="s">
        <v>32</v>
      </c>
      <c r="B30" s="32"/>
      <c r="C30" s="32"/>
      <c r="D30" s="3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75" customHeight="1">
      <c r="A31" s="33" t="s">
        <v>33</v>
      </c>
      <c r="B31" s="23">
        <f>Kurs!K29</f>
        <v>13000</v>
      </c>
      <c r="C31" s="24">
        <v>5000.0</v>
      </c>
      <c r="D31" s="23">
        <f>5000</f>
        <v>5000</v>
      </c>
      <c r="E31" s="7" t="s">
        <v>34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75" customHeight="1">
      <c r="A32" s="11" t="s">
        <v>35</v>
      </c>
      <c r="B32" s="23">
        <f>(Treningsbudsjett!J20 +Treningsbudsjett!J25)*-1</f>
        <v>24740</v>
      </c>
      <c r="C32" s="24">
        <v>4139.0</v>
      </c>
      <c r="D32" s="23">
        <v>37300.0</v>
      </c>
      <c r="E32" s="3" t="s">
        <v>36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75" customHeight="1">
      <c r="A33" s="11" t="s">
        <v>37</v>
      </c>
      <c r="B33" s="23">
        <f>Treningsbudsjett!J22*-1</f>
        <v>36000</v>
      </c>
      <c r="C33" s="24">
        <v>31926.0</v>
      </c>
      <c r="D33" s="23">
        <v>36000.0</v>
      </c>
      <c r="E33" s="3" t="s">
        <v>38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75" customHeight="1">
      <c r="A34" s="11" t="s">
        <v>39</v>
      </c>
      <c r="B34" s="23">
        <f>Arrangement!A13</f>
        <v>40000</v>
      </c>
      <c r="C34" s="24">
        <v>25137.0</v>
      </c>
      <c r="D34" s="23">
        <v>50000.0</v>
      </c>
      <c r="E34" s="28" t="s">
        <v>40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1" t="s">
        <v>41</v>
      </c>
      <c r="B35" s="23">
        <f>20000+B25</f>
        <v>40000</v>
      </c>
      <c r="C35" s="24">
        <v>76888.0</v>
      </c>
      <c r="D35" s="23">
        <v>40000.0</v>
      </c>
      <c r="E35" s="28" t="s">
        <v>42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26" t="s">
        <v>43</v>
      </c>
      <c r="B36" s="27">
        <f t="shared" ref="B36:D36" si="4">SUM(B31:B35)</f>
        <v>153740</v>
      </c>
      <c r="C36" s="27">
        <f t="shared" si="4"/>
        <v>143090</v>
      </c>
      <c r="D36" s="27">
        <f t="shared" si="4"/>
        <v>168300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8" t="s">
        <v>44</v>
      </c>
      <c r="B37" s="23"/>
      <c r="C37" s="23"/>
      <c r="D37" s="2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1" t="s">
        <v>45</v>
      </c>
      <c r="B38" s="23">
        <f>(330000/52*47)+15000</f>
        <v>313269.2308</v>
      </c>
      <c r="C38" s="24">
        <v>306750.0</v>
      </c>
      <c r="D38" s="23">
        <f>(315000/52*47)</f>
        <v>284711.5385</v>
      </c>
      <c r="E38" s="34" t="s">
        <v>46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1" t="s">
        <v>47</v>
      </c>
      <c r="B39" s="23">
        <f>Treningsbudsjett!G13+Kurs!E11+(Treningsbudsjett!J21*-1)+Kurs!C31</f>
        <v>238116.8</v>
      </c>
      <c r="C39" s="24">
        <v>150540.0</v>
      </c>
      <c r="D39" s="23">
        <v>225868.0</v>
      </c>
      <c r="E39" s="3" t="s">
        <v>48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1" t="s">
        <v>49</v>
      </c>
      <c r="B40" s="23">
        <f>(B38)/52*47*feriepengesats</f>
        <v>33977.66272</v>
      </c>
      <c r="C40" s="24">
        <v>58875.0</v>
      </c>
      <c r="D40" s="23">
        <v>34165.0</v>
      </c>
      <c r="E40" s="35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1" t="s">
        <v>50</v>
      </c>
      <c r="B41" s="23">
        <f>(B38+B40)/100*14.1</f>
        <v>48961.81198</v>
      </c>
      <c r="C41" s="24">
        <v>43252.0</v>
      </c>
      <c r="D41" s="23">
        <v>44962.0</v>
      </c>
      <c r="E41" s="3" t="s">
        <v>51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1" t="s">
        <v>52</v>
      </c>
      <c r="B42" s="24">
        <v>0.0</v>
      </c>
      <c r="C42" s="24">
        <v>0.0</v>
      </c>
      <c r="D42" s="23">
        <v>15000.0</v>
      </c>
      <c r="E42" s="3" t="s">
        <v>53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26" t="s">
        <v>54</v>
      </c>
      <c r="B43" s="27">
        <f t="shared" ref="B43:D43" si="5">SUM(B38:B42)</f>
        <v>634325.5055</v>
      </c>
      <c r="C43" s="27">
        <f t="shared" si="5"/>
        <v>559417</v>
      </c>
      <c r="D43" s="27">
        <f t="shared" si="5"/>
        <v>604706.5385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8" t="s">
        <v>55</v>
      </c>
      <c r="B44" s="23"/>
      <c r="C44" s="23"/>
      <c r="D44" s="2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1" t="s">
        <v>56</v>
      </c>
      <c r="B45" s="23">
        <v>2500.0</v>
      </c>
      <c r="C45" s="24">
        <v>0.0</v>
      </c>
      <c r="D45" s="23">
        <v>5000.0</v>
      </c>
      <c r="E45" s="3" t="s">
        <v>57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1" t="s">
        <v>58</v>
      </c>
      <c r="B46" s="23">
        <f>'Øvrige '!D25</f>
        <v>24310</v>
      </c>
      <c r="C46" s="24">
        <v>21076.0</v>
      </c>
      <c r="D46" s="23">
        <v>11500.0</v>
      </c>
      <c r="E46" s="3" t="s">
        <v>59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1" t="s">
        <v>60</v>
      </c>
      <c r="B47" s="23">
        <v>4000.0</v>
      </c>
      <c r="C47" s="24">
        <v>0.0</v>
      </c>
      <c r="D47" s="23"/>
      <c r="E47" s="3" t="s">
        <v>61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11" t="s">
        <v>62</v>
      </c>
      <c r="B48" s="23">
        <v>30000.0</v>
      </c>
      <c r="C48" s="24">
        <v>23762.0</v>
      </c>
      <c r="D48" s="23">
        <v>35000.0</v>
      </c>
      <c r="E48" s="3" t="s">
        <v>63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1" t="s">
        <v>64</v>
      </c>
      <c r="B49" s="23">
        <v>3000.0</v>
      </c>
      <c r="C49" s="24">
        <v>1902.0</v>
      </c>
      <c r="D49" s="23">
        <v>3000.0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1" t="s">
        <v>65</v>
      </c>
      <c r="B50" s="24">
        <v>10000.0</v>
      </c>
      <c r="C50" s="24">
        <v>0.0</v>
      </c>
      <c r="D50" s="23">
        <v>3000.0</v>
      </c>
      <c r="E50" s="28" t="s">
        <v>66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1" t="s">
        <v>67</v>
      </c>
      <c r="B51" s="23">
        <f>'Øvrige '!C17+(Treningsbudsjett!J27*-1)</f>
        <v>23000</v>
      </c>
      <c r="C51" s="24">
        <v>15597.0</v>
      </c>
      <c r="D51" s="23">
        <v>21500.0</v>
      </c>
      <c r="E51" s="3" t="s">
        <v>68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1" t="s">
        <v>69</v>
      </c>
      <c r="B52" s="23">
        <f>850*20</f>
        <v>17000</v>
      </c>
      <c r="C52" s="24">
        <v>15200.0</v>
      </c>
      <c r="D52" s="23">
        <v>15800.0</v>
      </c>
      <c r="E52" s="3" t="s">
        <v>70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75" customHeight="1">
      <c r="A53" s="11" t="s">
        <v>71</v>
      </c>
      <c r="B53" s="23">
        <v>3600.0</v>
      </c>
      <c r="C53" s="24">
        <f>1614*2</f>
        <v>3228</v>
      </c>
      <c r="D53" s="23">
        <v>3600.0</v>
      </c>
      <c r="E53" s="28" t="s">
        <v>72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11" t="s">
        <v>73</v>
      </c>
      <c r="B54" s="23">
        <f>(Treningsbudsjett!J23*-1)+Kurs!C38</f>
        <v>12200</v>
      </c>
      <c r="C54" s="24">
        <v>21622.0</v>
      </c>
      <c r="D54" s="23">
        <v>28500.0</v>
      </c>
      <c r="E54" s="3" t="s">
        <v>74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1" t="s">
        <v>75</v>
      </c>
      <c r="B55" s="23">
        <v>1500.0</v>
      </c>
      <c r="C55" s="24">
        <v>0.0</v>
      </c>
      <c r="D55" s="23">
        <v>1500.0</v>
      </c>
      <c r="E55" s="3" t="s">
        <v>76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11" t="s">
        <v>77</v>
      </c>
      <c r="B56" s="23">
        <f>'Øvrige '!C10</f>
        <v>50000</v>
      </c>
      <c r="C56" s="24">
        <v>25447.0</v>
      </c>
      <c r="D56" s="23">
        <v>45000.0</v>
      </c>
      <c r="E56" s="28" t="s">
        <v>78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1" t="s">
        <v>79</v>
      </c>
      <c r="B57" s="23">
        <v>10000.0</v>
      </c>
      <c r="C57" s="24">
        <v>9926.0</v>
      </c>
      <c r="D57" s="23">
        <v>8000.0</v>
      </c>
      <c r="E57" s="34" t="s">
        <v>80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11" t="s">
        <v>81</v>
      </c>
      <c r="B58" s="23">
        <v>8000.0</v>
      </c>
      <c r="C58" s="24">
        <v>3516.0</v>
      </c>
      <c r="D58" s="23">
        <f>Treningsbudsjett!L26*-1</f>
        <v>0</v>
      </c>
      <c r="E58" s="3" t="s">
        <v>82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11" t="s">
        <v>83</v>
      </c>
      <c r="B59" s="23">
        <f>Forsikring!C11</f>
        <v>6377</v>
      </c>
      <c r="C59" s="24">
        <v>7983.0</v>
      </c>
      <c r="D59" s="23">
        <v>8076.0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11" t="s">
        <v>84</v>
      </c>
      <c r="B60" s="23">
        <v>8000.0</v>
      </c>
      <c r="C60" s="24">
        <v>8092.0</v>
      </c>
      <c r="D60" s="23">
        <v>6000.0</v>
      </c>
      <c r="E60" s="3" t="s">
        <v>85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6" t="s">
        <v>86</v>
      </c>
      <c r="B61" s="27">
        <f t="shared" ref="B61:D61" si="6">SUM(B45:B60)</f>
        <v>213487</v>
      </c>
      <c r="C61" s="27">
        <f t="shared" si="6"/>
        <v>157351</v>
      </c>
      <c r="D61" s="27">
        <f t="shared" si="6"/>
        <v>195476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0" t="s">
        <v>87</v>
      </c>
      <c r="B62" s="31">
        <f t="shared" ref="B62:D62" si="7">B43+B61+B36</f>
        <v>1001552.505</v>
      </c>
      <c r="C62" s="31">
        <f t="shared" si="7"/>
        <v>859858</v>
      </c>
      <c r="D62" s="31">
        <f t="shared" si="7"/>
        <v>968482.5385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6" t="s">
        <v>88</v>
      </c>
      <c r="B63" s="31">
        <f t="shared" ref="B63:D63" si="8">B28-B62</f>
        <v>600.8695266</v>
      </c>
      <c r="C63" s="31">
        <f t="shared" si="8"/>
        <v>283402</v>
      </c>
      <c r="D63" s="31">
        <f t="shared" si="8"/>
        <v>57731.46154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12"/>
      <c r="B64" s="23"/>
      <c r="C64" s="23"/>
      <c r="D64" s="12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12"/>
      <c r="B65" s="23"/>
      <c r="C65" s="23"/>
      <c r="D65" s="12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18"/>
      <c r="B66" s="23"/>
      <c r="C66" s="23"/>
      <c r="D66" s="20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18"/>
      <c r="B67" s="23"/>
      <c r="C67" s="23"/>
      <c r="D67" s="20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11"/>
      <c r="B68" s="23"/>
      <c r="C68" s="23"/>
      <c r="D68" s="1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11"/>
      <c r="B69" s="23"/>
      <c r="C69" s="23"/>
      <c r="D69" s="37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11"/>
      <c r="B70" s="23"/>
      <c r="C70" s="23"/>
      <c r="D70" s="37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8"/>
      <c r="B71" s="23"/>
      <c r="C71" s="23"/>
      <c r="D71" s="37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8"/>
      <c r="B72" s="23"/>
      <c r="C72" s="23"/>
      <c r="D72" s="37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8"/>
      <c r="B73" s="23"/>
      <c r="C73" s="23"/>
      <c r="D73" s="37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8"/>
      <c r="B74" s="23"/>
      <c r="C74" s="23"/>
      <c r="D74" s="37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23"/>
      <c r="C75" s="2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23"/>
      <c r="C76" s="2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23"/>
      <c r="C77" s="2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23"/>
      <c r="C78" s="2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23"/>
      <c r="C79" s="2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23"/>
      <c r="C80" s="2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23"/>
      <c r="C81" s="2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23"/>
      <c r="C82" s="2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23"/>
      <c r="C83" s="2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23"/>
      <c r="C84" s="2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2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2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2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2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2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2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2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2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2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2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2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2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2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2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2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2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2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2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2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2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2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2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2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2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2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2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2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2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2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2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2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2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2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2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2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2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2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2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2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2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2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2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2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2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2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2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2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2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2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2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2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2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2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2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2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2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2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2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2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2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2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2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2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2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2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2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2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2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2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2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2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2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2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2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2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2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2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2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2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2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2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2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2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2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2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2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2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2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2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2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2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2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2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2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2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2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2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2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2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2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2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2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2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2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2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2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2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2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2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2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2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2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2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2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2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2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2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2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2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2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2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2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2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2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2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2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2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2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2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2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2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2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2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2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2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2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2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2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2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2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2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2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2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2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2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2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2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2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2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2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2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2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2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2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2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2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2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2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2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2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2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2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2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2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2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2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2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2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2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2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2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2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2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2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2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2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2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2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2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2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2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2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2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2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2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2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2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2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2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2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2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2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2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2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2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2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2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2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2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2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2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2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2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2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2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2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2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2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2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2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2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2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2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2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2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2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2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2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2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2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2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2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2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2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2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2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2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2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2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2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2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2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2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2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2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2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2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2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2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2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2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2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2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2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2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2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2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2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2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2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2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2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2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2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2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2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2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2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2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2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2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2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2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2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2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2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2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2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2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2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2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2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2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2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2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2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2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2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2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2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2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2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2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2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2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2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2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2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2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2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2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2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2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2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2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2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2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2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2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2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2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2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2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2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2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2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2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2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2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2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2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2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2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2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2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2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2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2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2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2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2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2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2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2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2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2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2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2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2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2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2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2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2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2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2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2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2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2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2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2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2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2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2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2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2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2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2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2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2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2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2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2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2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2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2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2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2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2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2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2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2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2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2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2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2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2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2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2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2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2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2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2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2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2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2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2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2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2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2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2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2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2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2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2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2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2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2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2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2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2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2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2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2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2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2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2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2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2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2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2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2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2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2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2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2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2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2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2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2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2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2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2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2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2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2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2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2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2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2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2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2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2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2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2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2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2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2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2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2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2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2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2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2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2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2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2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2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2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2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2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2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2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2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2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2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2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2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2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2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2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2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2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2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2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2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2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2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2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2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2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2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2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2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2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2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2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2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2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2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2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2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2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2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2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2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2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2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2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2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2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2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2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2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2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2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2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2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2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2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2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2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2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2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2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2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2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2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2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2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2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2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2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2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2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2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2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2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2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2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2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2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2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2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2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2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2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2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2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2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2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2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2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2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2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2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2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2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2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2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2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2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2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2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2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2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2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2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2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2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2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2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2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2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2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2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2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2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2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2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2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2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2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2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2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2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2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2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2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2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2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2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2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2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2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2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2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2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2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2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2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2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2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2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2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2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2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2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2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2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2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2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2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2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2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2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2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2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2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2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2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2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2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2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2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2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2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2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2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2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2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2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2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2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2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2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2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2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2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2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2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2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2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2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2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2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2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2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2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2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2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2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2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2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2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2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2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2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2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2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2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2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2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2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2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2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2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2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2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2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2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2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2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2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2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2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2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2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2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2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2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2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2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2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2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2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2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2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2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2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2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2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2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2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2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2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2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2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2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2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2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2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2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2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2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2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2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2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2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2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2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2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2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2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2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2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2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2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2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2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2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2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2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2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2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2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2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2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2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2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2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2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2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2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2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2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2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2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2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2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2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2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2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2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2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2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2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2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2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2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2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2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2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2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2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2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2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2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2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2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2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2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2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2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2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2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2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2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2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2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2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2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2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2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2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2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2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2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2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2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2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2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2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2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2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2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2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2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2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2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2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2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2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2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2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2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2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2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2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2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2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2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2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2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2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2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2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2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2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2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2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2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2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2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2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2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2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2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2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2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2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2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2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2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2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2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2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2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2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2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2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2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2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2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2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2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2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2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2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2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2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2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2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2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2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2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2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2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2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2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2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2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2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2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2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2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2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2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2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2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2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2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2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2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2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2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2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2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2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2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2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2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2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2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2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2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2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2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2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2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2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2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2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2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2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2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2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2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2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2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2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2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2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2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2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2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2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2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2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1.0" footer="0.0" header="0.0" left="0.75" right="0.75" top="1.0"/>
  <pageSetup paperSize="9" orientation="landscape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2.57"/>
    <col customWidth="1" min="2" max="2" width="33.71"/>
  </cols>
  <sheetData>
    <row r="1">
      <c r="A1" s="14"/>
      <c r="F1" s="14"/>
    </row>
    <row r="2">
      <c r="A2" s="14" t="s">
        <v>89</v>
      </c>
    </row>
    <row r="3">
      <c r="F3" s="14"/>
    </row>
    <row r="4">
      <c r="A4" s="39" t="s">
        <v>90</v>
      </c>
      <c r="F4" s="14"/>
    </row>
    <row r="5">
      <c r="A5" s="14" t="s">
        <v>91</v>
      </c>
      <c r="C5" s="14" t="s">
        <v>92</v>
      </c>
      <c r="F5" s="14"/>
    </row>
    <row r="6">
      <c r="A6" s="14" t="s">
        <v>93</v>
      </c>
      <c r="F6" s="14"/>
    </row>
    <row r="7">
      <c r="A7" s="14" t="s">
        <v>94</v>
      </c>
      <c r="C7" s="40"/>
      <c r="F7" s="14"/>
    </row>
    <row r="8">
      <c r="A8" s="14" t="s">
        <v>95</v>
      </c>
      <c r="F8" s="14"/>
    </row>
    <row r="9">
      <c r="A9" s="14" t="s">
        <v>96</v>
      </c>
      <c r="F9" s="14"/>
    </row>
    <row r="10">
      <c r="A10" s="14" t="s">
        <v>97</v>
      </c>
      <c r="F10" s="14"/>
    </row>
    <row r="11">
      <c r="A11" s="14"/>
      <c r="F11" s="14"/>
    </row>
    <row r="12">
      <c r="F12" s="14"/>
    </row>
    <row r="13">
      <c r="A13" s="39">
        <v>40000.0</v>
      </c>
      <c r="F13" s="14"/>
    </row>
    <row r="14">
      <c r="B14" s="14"/>
      <c r="F14" s="14"/>
    </row>
    <row r="15">
      <c r="A15" s="14" t="s">
        <v>98</v>
      </c>
    </row>
    <row r="16">
      <c r="F16" s="14"/>
    </row>
    <row r="17">
      <c r="F17" s="14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57"/>
    <col customWidth="1" min="2" max="6" width="9.0"/>
  </cols>
  <sheetData>
    <row r="1" ht="15.75" customHeight="1"/>
    <row r="2" ht="15.75" customHeight="1">
      <c r="A2" s="41"/>
    </row>
    <row r="3" ht="15.75" customHeight="1">
      <c r="A3" s="42" t="s">
        <v>99</v>
      </c>
      <c r="B3" s="43" t="s">
        <v>100</v>
      </c>
      <c r="C3" s="43" t="s">
        <v>101</v>
      </c>
      <c r="D3" s="43" t="s">
        <v>102</v>
      </c>
    </row>
    <row r="4" ht="15.75" customHeight="1">
      <c r="A4" s="42" t="s">
        <v>103</v>
      </c>
      <c r="B4" s="43">
        <v>400.0</v>
      </c>
      <c r="C4" s="44">
        <v>730.0</v>
      </c>
      <c r="D4" s="43">
        <f t="shared" ref="D4:D5" si="1">B4*C4</f>
        <v>292000</v>
      </c>
      <c r="I4" s="42"/>
      <c r="J4" s="43"/>
      <c r="K4" s="43"/>
      <c r="L4" s="43"/>
    </row>
    <row r="5" ht="15.75" customHeight="1">
      <c r="A5" s="42" t="s">
        <v>104</v>
      </c>
      <c r="B5" s="43">
        <f>150</f>
        <v>150</v>
      </c>
      <c r="C5" s="43">
        <v>100.0</v>
      </c>
      <c r="D5" s="43">
        <f t="shared" si="1"/>
        <v>15000</v>
      </c>
      <c r="I5" s="42"/>
      <c r="J5" s="44"/>
      <c r="K5" s="44"/>
      <c r="L5" s="43"/>
    </row>
    <row r="6" ht="15.75" customHeight="1">
      <c r="I6" s="42"/>
      <c r="J6" s="43"/>
      <c r="K6" s="43"/>
      <c r="L6" s="43"/>
    </row>
    <row r="7" ht="15.75" customHeight="1">
      <c r="A7" s="39" t="s">
        <v>105</v>
      </c>
      <c r="B7" s="39">
        <v>13.0</v>
      </c>
      <c r="C7" s="39">
        <f>C4+C5</f>
        <v>830</v>
      </c>
      <c r="D7" s="39">
        <f>B7*C7</f>
        <v>10790</v>
      </c>
    </row>
    <row r="8" ht="15.75" customHeight="1">
      <c r="I8" s="14"/>
      <c r="J8" s="14"/>
      <c r="K8" s="14"/>
      <c r="L8" s="14"/>
    </row>
    <row r="9" ht="15.75" customHeight="1">
      <c r="A9" s="45" t="s">
        <v>106</v>
      </c>
      <c r="B9" s="46"/>
      <c r="C9" s="47">
        <f>SUM(C4:C5)</f>
        <v>830</v>
      </c>
      <c r="D9" s="47">
        <f>SUM(D4:D5)-D7</f>
        <v>296210</v>
      </c>
    </row>
    <row r="10" ht="15.75" customHeight="1">
      <c r="I10" s="42"/>
      <c r="J10" s="14"/>
      <c r="K10" s="43"/>
      <c r="L10" s="43"/>
    </row>
    <row r="11" ht="15.75" customHeight="1"/>
    <row r="12" ht="15.75" customHeight="1"/>
    <row r="13" ht="15.75" customHeight="1">
      <c r="I13" s="42"/>
      <c r="J13" s="43"/>
      <c r="K13" s="43"/>
      <c r="L13" s="43"/>
    </row>
    <row r="14" ht="15.75" customHeight="1">
      <c r="I14" s="42"/>
      <c r="J14" s="44"/>
      <c r="K14" s="44"/>
      <c r="L14" s="43"/>
    </row>
    <row r="15" ht="15.75" customHeight="1">
      <c r="I15" s="42"/>
      <c r="J15" s="44"/>
      <c r="K15" s="43"/>
      <c r="L15" s="43"/>
    </row>
    <row r="16" ht="15.75" customHeight="1"/>
    <row r="17" ht="15.75" customHeight="1">
      <c r="I17" s="14"/>
      <c r="J17" s="14"/>
      <c r="K17" s="14"/>
      <c r="L17" s="14"/>
    </row>
    <row r="18" ht="15.75" customHeight="1"/>
    <row r="19" ht="15.75" customHeight="1">
      <c r="I19" s="42"/>
      <c r="J19" s="14"/>
      <c r="K19" s="43"/>
      <c r="L19" s="43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0"/>
    <col customWidth="1" min="2" max="2" width="27.71"/>
    <col customWidth="1" min="3" max="3" width="10.43"/>
    <col customWidth="1" min="4" max="4" width="12.0"/>
    <col customWidth="1" min="5" max="6" width="10.43"/>
    <col customWidth="1" min="7" max="7" width="14.43"/>
    <col customWidth="1" min="8" max="8" width="9.14"/>
    <col customWidth="1" min="9" max="9" width="17.0"/>
    <col customWidth="1" min="10" max="10" width="11.71"/>
    <col customWidth="1" min="11" max="11" width="20.43"/>
    <col customWidth="1" min="12" max="14" width="9.0"/>
    <col customWidth="1" min="15" max="15" width="5.14"/>
    <col customWidth="1" min="16" max="16" width="19.57"/>
    <col customWidth="1" min="17" max="17" width="10.57"/>
    <col customWidth="1" min="18" max="18" width="3.43"/>
  </cols>
  <sheetData>
    <row r="1" ht="15.75" customHeight="1">
      <c r="A1" s="48"/>
      <c r="B1" s="48"/>
      <c r="C1" s="48"/>
      <c r="D1" s="48"/>
      <c r="E1" s="48"/>
      <c r="F1" s="48"/>
      <c r="G1" s="49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ht="29.25" customHeight="1">
      <c r="A2" s="48"/>
      <c r="B2" s="50" t="s">
        <v>107</v>
      </c>
      <c r="C2" s="51" t="s">
        <v>108</v>
      </c>
      <c r="D2" s="51" t="s">
        <v>109</v>
      </c>
      <c r="E2" s="52" t="s">
        <v>110</v>
      </c>
      <c r="F2" s="51" t="s">
        <v>111</v>
      </c>
      <c r="G2" s="53" t="s">
        <v>112</v>
      </c>
      <c r="H2" s="51" t="s">
        <v>113</v>
      </c>
      <c r="I2" s="51" t="s">
        <v>114</v>
      </c>
      <c r="J2" s="53" t="s">
        <v>115</v>
      </c>
      <c r="K2" s="51" t="s">
        <v>116</v>
      </c>
      <c r="L2" s="48" t="s">
        <v>117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ht="15.75" customHeight="1">
      <c r="A3" s="48"/>
      <c r="B3" s="54" t="s">
        <v>118</v>
      </c>
      <c r="C3" s="55">
        <v>33.0</v>
      </c>
      <c r="D3" s="55">
        <v>2.0</v>
      </c>
      <c r="E3" s="55">
        <v>1.0</v>
      </c>
      <c r="F3" s="56"/>
      <c r="G3" s="57">
        <f t="shared" ref="G3:G8" si="1">(D3*C3*E3*$C$24)+(F3*D3*C3*$C$23)</f>
        <v>14784</v>
      </c>
      <c r="H3" s="58">
        <v>7.0</v>
      </c>
      <c r="I3" s="55">
        <f t="shared" ref="I3:I9" si="2">C27*2</f>
        <v>5600</v>
      </c>
      <c r="J3" s="57">
        <f t="shared" ref="J3:J10" si="3">H3*I3</f>
        <v>39200</v>
      </c>
      <c r="K3" s="59">
        <f t="shared" ref="K3:K8" si="4">-G3+J3</f>
        <v>24416</v>
      </c>
      <c r="L3" s="59">
        <f t="shared" ref="L3:L5" si="5">I3/(D3*C3)</f>
        <v>84.84848485</v>
      </c>
      <c r="M3" s="48"/>
      <c r="N3" s="48"/>
      <c r="O3" s="48"/>
      <c r="P3" s="48"/>
      <c r="R3" s="48"/>
      <c r="S3" s="48"/>
      <c r="T3" s="48"/>
      <c r="U3" s="48"/>
      <c r="V3" s="48"/>
      <c r="W3" s="48"/>
      <c r="X3" s="48"/>
      <c r="Y3" s="48"/>
      <c r="Z3" s="48"/>
    </row>
    <row r="4" ht="15.75" customHeight="1">
      <c r="A4" s="48"/>
      <c r="B4" s="54" t="s">
        <v>119</v>
      </c>
      <c r="C4" s="55">
        <v>33.0</v>
      </c>
      <c r="D4" s="60">
        <v>1.5</v>
      </c>
      <c r="E4" s="55">
        <v>2.0</v>
      </c>
      <c r="F4" s="55"/>
      <c r="G4" s="57">
        <f t="shared" si="1"/>
        <v>22176</v>
      </c>
      <c r="H4" s="58">
        <v>13.0</v>
      </c>
      <c r="I4" s="55">
        <f t="shared" si="2"/>
        <v>4600</v>
      </c>
      <c r="J4" s="57">
        <f t="shared" si="3"/>
        <v>59800</v>
      </c>
      <c r="K4" s="59">
        <f t="shared" si="4"/>
        <v>37624</v>
      </c>
      <c r="L4" s="59">
        <f t="shared" si="5"/>
        <v>92.92929293</v>
      </c>
      <c r="M4" s="48"/>
      <c r="N4" s="48"/>
      <c r="O4" s="48"/>
      <c r="P4" s="48"/>
      <c r="R4" s="48"/>
      <c r="S4" s="48"/>
      <c r="T4" s="48"/>
      <c r="U4" s="48"/>
      <c r="V4" s="48"/>
      <c r="W4" s="48"/>
      <c r="X4" s="48"/>
      <c r="Y4" s="48"/>
      <c r="Z4" s="48"/>
    </row>
    <row r="5" ht="15.75" customHeight="1">
      <c r="A5" s="48"/>
      <c r="B5" s="54" t="s">
        <v>120</v>
      </c>
      <c r="C5" s="55">
        <v>33.0</v>
      </c>
      <c r="D5" s="55">
        <v>1.25</v>
      </c>
      <c r="E5" s="55">
        <v>1.0</v>
      </c>
      <c r="F5" s="56"/>
      <c r="G5" s="61">
        <f t="shared" si="1"/>
        <v>9240</v>
      </c>
      <c r="H5" s="55">
        <v>7.0</v>
      </c>
      <c r="I5" s="55">
        <f t="shared" si="2"/>
        <v>3600</v>
      </c>
      <c r="J5" s="57">
        <f t="shared" si="3"/>
        <v>25200</v>
      </c>
      <c r="K5" s="59">
        <f t="shared" si="4"/>
        <v>15960</v>
      </c>
      <c r="L5" s="59">
        <f t="shared" si="5"/>
        <v>87.27272727</v>
      </c>
      <c r="M5" s="48"/>
      <c r="N5" s="48"/>
      <c r="O5" s="48"/>
      <c r="P5" s="62" t="s">
        <v>121</v>
      </c>
      <c r="Q5" s="63"/>
      <c r="R5" s="64"/>
      <c r="T5" s="48"/>
      <c r="U5" s="48"/>
      <c r="V5" s="48"/>
      <c r="W5" s="48"/>
      <c r="X5" s="48"/>
      <c r="Y5" s="48"/>
      <c r="Z5" s="48"/>
    </row>
    <row r="6" ht="15.75" customHeight="1">
      <c r="A6" s="48"/>
      <c r="B6" s="54" t="s">
        <v>122</v>
      </c>
      <c r="C6" s="56">
        <v>35.0</v>
      </c>
      <c r="D6" s="56">
        <v>2.0</v>
      </c>
      <c r="E6" s="65">
        <v>2.0</v>
      </c>
      <c r="F6" s="56">
        <v>2.0</v>
      </c>
      <c r="G6" s="57">
        <f t="shared" si="1"/>
        <v>65856</v>
      </c>
      <c r="H6" s="55">
        <v>8.5</v>
      </c>
      <c r="I6" s="55">
        <f t="shared" si="2"/>
        <v>7400</v>
      </c>
      <c r="J6" s="57">
        <f t="shared" si="3"/>
        <v>62900</v>
      </c>
      <c r="K6" s="59">
        <f t="shared" si="4"/>
        <v>-2956</v>
      </c>
      <c r="L6" s="59">
        <f>I6/(4*C6)</f>
        <v>52.85714286</v>
      </c>
      <c r="M6" s="48"/>
      <c r="N6" s="48"/>
      <c r="O6" s="48"/>
      <c r="P6" s="66" t="s">
        <v>123</v>
      </c>
      <c r="Q6" s="48"/>
      <c r="R6" s="67"/>
      <c r="T6" s="48"/>
      <c r="U6" s="48"/>
      <c r="V6" s="48"/>
      <c r="W6" s="48"/>
      <c r="X6" s="48"/>
      <c r="Y6" s="48"/>
      <c r="Z6" s="48"/>
    </row>
    <row r="7" ht="15.75" customHeight="1">
      <c r="A7" s="48"/>
      <c r="B7" s="54" t="s">
        <v>124</v>
      </c>
      <c r="C7" s="56">
        <v>33.0</v>
      </c>
      <c r="D7" s="56">
        <v>1.25</v>
      </c>
      <c r="E7" s="56">
        <v>2.0</v>
      </c>
      <c r="F7" s="56"/>
      <c r="G7" s="61">
        <f t="shared" si="1"/>
        <v>18480</v>
      </c>
      <c r="H7" s="55">
        <v>14.0</v>
      </c>
      <c r="I7" s="55">
        <f t="shared" si="2"/>
        <v>3600</v>
      </c>
      <c r="J7" s="57">
        <f t="shared" si="3"/>
        <v>50400</v>
      </c>
      <c r="K7" s="59">
        <f t="shared" si="4"/>
        <v>31920</v>
      </c>
      <c r="L7" s="59">
        <f t="shared" ref="L7:L8" si="6">I7/(D7*C7)</f>
        <v>87.27272727</v>
      </c>
      <c r="M7" s="48"/>
      <c r="N7" s="48"/>
      <c r="O7" s="48"/>
      <c r="P7" s="66"/>
      <c r="Q7" s="48"/>
      <c r="R7" s="67"/>
      <c r="T7" s="48"/>
      <c r="U7" s="48"/>
      <c r="V7" s="48"/>
      <c r="W7" s="48"/>
      <c r="X7" s="48"/>
      <c r="Y7" s="48"/>
      <c r="Z7" s="48"/>
    </row>
    <row r="8" ht="15.75" customHeight="1">
      <c r="A8" s="48"/>
      <c r="B8" s="54" t="s">
        <v>125</v>
      </c>
      <c r="C8" s="56">
        <v>33.0</v>
      </c>
      <c r="D8" s="56">
        <v>1.5</v>
      </c>
      <c r="E8" s="56">
        <v>1.0</v>
      </c>
      <c r="F8" s="56"/>
      <c r="G8" s="57">
        <f t="shared" si="1"/>
        <v>11088</v>
      </c>
      <c r="H8" s="55">
        <v>9.0</v>
      </c>
      <c r="I8" s="55">
        <f t="shared" si="2"/>
        <v>2400</v>
      </c>
      <c r="J8" s="57">
        <f t="shared" si="3"/>
        <v>21600</v>
      </c>
      <c r="K8" s="59">
        <f t="shared" si="4"/>
        <v>10512</v>
      </c>
      <c r="L8" s="59">
        <f t="shared" si="6"/>
        <v>48.48484848</v>
      </c>
      <c r="M8" s="48"/>
      <c r="N8" s="48"/>
      <c r="O8" s="48"/>
      <c r="P8" s="68" t="s">
        <v>126</v>
      </c>
      <c r="Q8" s="48"/>
      <c r="R8" s="67"/>
      <c r="T8" s="48"/>
      <c r="U8" s="48"/>
      <c r="V8" s="48"/>
      <c r="W8" s="48"/>
      <c r="X8" s="48"/>
      <c r="Y8" s="48"/>
      <c r="Z8" s="48"/>
    </row>
    <row r="9" ht="15.75" customHeight="1">
      <c r="A9" s="48"/>
      <c r="B9" s="69" t="s">
        <v>127</v>
      </c>
      <c r="C9" s="70"/>
      <c r="D9" s="70"/>
      <c r="E9" s="70"/>
      <c r="F9" s="70"/>
      <c r="G9" s="70"/>
      <c r="H9" s="71">
        <v>1.0</v>
      </c>
      <c r="I9" s="72">
        <f t="shared" si="2"/>
        <v>8000</v>
      </c>
      <c r="J9" s="73">
        <f t="shared" si="3"/>
        <v>8000</v>
      </c>
      <c r="K9" s="74">
        <v>3700.0</v>
      </c>
      <c r="L9" s="59">
        <f>I9/(C4*3.5)</f>
        <v>69.26406926</v>
      </c>
      <c r="M9" s="48"/>
      <c r="N9" s="48"/>
      <c r="O9" s="48"/>
      <c r="P9" s="66" t="s">
        <v>128</v>
      </c>
      <c r="Q9" s="75">
        <v>9.0</v>
      </c>
      <c r="R9" s="67"/>
      <c r="T9" s="48"/>
      <c r="U9" s="48"/>
      <c r="V9" s="48"/>
      <c r="W9" s="48"/>
      <c r="X9" s="48"/>
      <c r="Y9" s="48"/>
      <c r="Z9" s="48"/>
    </row>
    <row r="10" ht="15.75" customHeight="1">
      <c r="A10" s="48"/>
      <c r="B10" s="76" t="s">
        <v>129</v>
      </c>
      <c r="C10" s="77">
        <v>33.0</v>
      </c>
      <c r="D10" s="77">
        <v>2.0</v>
      </c>
      <c r="E10" s="77">
        <v>1.0</v>
      </c>
      <c r="F10" s="77">
        <v>1.0</v>
      </c>
      <c r="G10" s="78">
        <v>0.0</v>
      </c>
      <c r="H10" s="77">
        <v>15.0</v>
      </c>
      <c r="I10" s="77">
        <f>C34*H10</f>
        <v>0</v>
      </c>
      <c r="J10" s="79">
        <f t="shared" si="3"/>
        <v>0</v>
      </c>
      <c r="K10" s="80">
        <f>-G10+J10</f>
        <v>0</v>
      </c>
      <c r="L10" s="80"/>
      <c r="M10" s="48"/>
      <c r="N10" s="48"/>
      <c r="O10" s="48"/>
      <c r="P10" s="66" t="s">
        <v>130</v>
      </c>
      <c r="Q10" s="48">
        <v>5.0</v>
      </c>
      <c r="R10" s="67"/>
      <c r="T10" s="48"/>
      <c r="U10" s="48"/>
      <c r="V10" s="48"/>
      <c r="W10" s="48"/>
      <c r="X10" s="48"/>
      <c r="Y10" s="48"/>
      <c r="Z10" s="48"/>
    </row>
    <row r="11" ht="15.75" customHeight="1">
      <c r="A11" s="48"/>
      <c r="B11" s="81" t="s">
        <v>131</v>
      </c>
      <c r="C11" s="48"/>
      <c r="D11" s="48"/>
      <c r="E11" s="48"/>
      <c r="F11" s="48">
        <v>6.0</v>
      </c>
      <c r="G11" s="48">
        <f>F11*C23</f>
        <v>1478.4</v>
      </c>
      <c r="H11" s="48"/>
      <c r="I11" s="48"/>
      <c r="J11" s="48"/>
      <c r="K11" s="48"/>
      <c r="L11" s="82"/>
      <c r="M11" s="48"/>
      <c r="N11" s="48"/>
      <c r="O11" s="48"/>
      <c r="P11" s="83" t="s">
        <v>132</v>
      </c>
      <c r="Q11" s="75">
        <v>350.0</v>
      </c>
      <c r="R11" s="67"/>
      <c r="T11" s="48"/>
      <c r="U11" s="48"/>
      <c r="V11" s="48"/>
      <c r="W11" s="48"/>
      <c r="X11" s="48"/>
      <c r="Y11" s="48"/>
      <c r="Z11" s="48"/>
    </row>
    <row r="12" ht="15.75" customHeight="1">
      <c r="A12" s="48"/>
      <c r="B12" s="84" t="s">
        <v>133</v>
      </c>
      <c r="C12" s="85">
        <v>2.0</v>
      </c>
      <c r="D12" s="85">
        <v>2.0</v>
      </c>
      <c r="E12" s="85">
        <v>10.0</v>
      </c>
      <c r="F12" s="85">
        <v>2.0</v>
      </c>
      <c r="G12" s="86">
        <f>(D12*C12*E12*$C$24)+(F12*D12*C12*$C$23)</f>
        <v>10931.2</v>
      </c>
      <c r="H12" s="85"/>
      <c r="I12" s="85"/>
      <c r="J12" s="86"/>
      <c r="K12" s="87"/>
      <c r="L12" s="88"/>
      <c r="M12" s="48"/>
      <c r="N12" s="48"/>
      <c r="O12" s="48"/>
      <c r="P12" s="66" t="s">
        <v>134</v>
      </c>
      <c r="Q12" s="48">
        <v>6.0</v>
      </c>
      <c r="R12" s="67"/>
      <c r="T12" s="48"/>
      <c r="U12" s="48"/>
      <c r="V12" s="48"/>
      <c r="W12" s="48"/>
      <c r="X12" s="48"/>
      <c r="Y12" s="48"/>
      <c r="Z12" s="48"/>
    </row>
    <row r="13" ht="15.75" customHeight="1">
      <c r="A13" s="48"/>
      <c r="B13" s="89" t="s">
        <v>135</v>
      </c>
      <c r="C13" s="89"/>
      <c r="D13" s="89"/>
      <c r="E13" s="89"/>
      <c r="F13" s="89"/>
      <c r="G13" s="90">
        <f>SUM(G3:G12)</f>
        <v>154033.6</v>
      </c>
      <c r="H13" s="91">
        <f>SUM(H3:H10)</f>
        <v>74.5</v>
      </c>
      <c r="I13" s="89"/>
      <c r="J13" s="92">
        <f>SUM(J3:J10)+J19</f>
        <v>263100</v>
      </c>
      <c r="K13" s="93">
        <f>J13-G13</f>
        <v>109066.4</v>
      </c>
      <c r="L13" s="94"/>
      <c r="M13" s="48"/>
      <c r="N13" s="48"/>
      <c r="O13" s="48"/>
      <c r="P13" s="66" t="s">
        <v>136</v>
      </c>
      <c r="Q13" s="48">
        <f>Q10*Q11*Q12</f>
        <v>10500</v>
      </c>
      <c r="R13" s="67"/>
      <c r="T13" s="48"/>
      <c r="U13" s="48"/>
      <c r="V13" s="48"/>
      <c r="W13" s="48"/>
      <c r="X13" s="48"/>
      <c r="Y13" s="48"/>
      <c r="Z13" s="48"/>
    </row>
    <row r="14" ht="15.75" customHeight="1">
      <c r="A14" s="48"/>
      <c r="B14" s="54"/>
      <c r="C14" s="95"/>
      <c r="D14" s="95"/>
      <c r="E14" s="96"/>
      <c r="F14" s="95"/>
      <c r="G14" s="97"/>
      <c r="H14" s="60"/>
      <c r="I14" s="60"/>
      <c r="J14" s="97"/>
      <c r="K14" s="48"/>
      <c r="L14" s="48"/>
      <c r="M14" s="48"/>
      <c r="N14" s="48"/>
      <c r="O14" s="48"/>
      <c r="P14" s="66"/>
      <c r="Q14" s="48"/>
      <c r="R14" s="67"/>
      <c r="T14" s="48"/>
      <c r="U14" s="48"/>
      <c r="V14" s="48"/>
      <c r="W14" s="48"/>
      <c r="X14" s="48"/>
      <c r="Y14" s="48"/>
      <c r="Z14" s="48"/>
    </row>
    <row r="15" ht="15.75" customHeight="1">
      <c r="A15" s="48"/>
      <c r="C15" s="60"/>
      <c r="D15" s="60"/>
      <c r="E15" s="60"/>
      <c r="F15" s="60"/>
      <c r="G15" s="97"/>
      <c r="I15" s="60"/>
      <c r="K15" s="48"/>
      <c r="L15" s="48"/>
      <c r="M15" s="48"/>
      <c r="N15" s="48"/>
      <c r="O15" s="48"/>
      <c r="P15" s="68" t="s">
        <v>137</v>
      </c>
      <c r="Q15" s="48"/>
      <c r="R15" s="67"/>
      <c r="T15" s="48"/>
      <c r="U15" s="48"/>
      <c r="V15" s="48"/>
      <c r="W15" s="48"/>
      <c r="X15" s="48"/>
      <c r="Y15" s="48"/>
      <c r="Z15" s="48"/>
    </row>
    <row r="16" ht="23.25" customHeight="1">
      <c r="A16" s="48"/>
      <c r="I16" s="54" t="s">
        <v>138</v>
      </c>
      <c r="J16" s="55">
        <f>K13</f>
        <v>109066.4</v>
      </c>
      <c r="L16" s="48"/>
      <c r="M16" s="48"/>
      <c r="N16" s="48"/>
      <c r="O16" s="48"/>
      <c r="P16" s="66" t="s">
        <v>139</v>
      </c>
      <c r="Q16" s="48">
        <v>130.0</v>
      </c>
      <c r="R16" s="67"/>
      <c r="T16" s="48"/>
      <c r="U16" s="48"/>
      <c r="V16" s="48"/>
      <c r="W16" s="48"/>
      <c r="X16" s="48"/>
      <c r="Y16" s="48"/>
      <c r="Z16" s="48"/>
    </row>
    <row r="17" ht="18.0" customHeight="1">
      <c r="A17" s="48"/>
      <c r="L17" s="48"/>
      <c r="M17" s="48"/>
      <c r="N17" s="48"/>
      <c r="O17" s="48"/>
      <c r="P17" s="66" t="s">
        <v>113</v>
      </c>
      <c r="Q17" s="75">
        <v>8.0</v>
      </c>
      <c r="R17" s="67"/>
      <c r="T17" s="48"/>
      <c r="U17" s="48"/>
      <c r="V17" s="48"/>
      <c r="W17" s="48"/>
      <c r="X17" s="48"/>
      <c r="Y17" s="48"/>
      <c r="Z17" s="48"/>
    </row>
    <row r="18" ht="15.75" customHeight="1">
      <c r="A18" s="48"/>
      <c r="I18" s="98" t="s">
        <v>140</v>
      </c>
      <c r="L18" s="48"/>
      <c r="M18" s="48"/>
      <c r="N18" s="48"/>
      <c r="O18" s="48"/>
      <c r="P18" s="66" t="s">
        <v>141</v>
      </c>
      <c r="Q18" s="48">
        <v>6.0</v>
      </c>
      <c r="R18" s="67"/>
      <c r="T18" s="48"/>
      <c r="U18" s="48"/>
      <c r="V18" s="48"/>
      <c r="W18" s="48"/>
      <c r="X18" s="48"/>
      <c r="Y18" s="48"/>
      <c r="Z18" s="48"/>
    </row>
    <row r="19">
      <c r="A19" s="48"/>
      <c r="B19" s="54"/>
      <c r="C19" s="54"/>
      <c r="D19" s="54"/>
      <c r="E19" s="54"/>
      <c r="F19" s="54"/>
      <c r="G19" s="99"/>
      <c r="H19" s="54"/>
      <c r="I19" s="54" t="s">
        <v>142</v>
      </c>
      <c r="J19" s="60">
        <v>-4000.0</v>
      </c>
      <c r="K19" s="100"/>
      <c r="L19" s="48"/>
      <c r="M19" s="48"/>
      <c r="N19" s="48"/>
      <c r="O19" s="48"/>
      <c r="P19" s="66" t="s">
        <v>136</v>
      </c>
      <c r="Q19" s="48">
        <f>Q16*Q17*Q18</f>
        <v>6240</v>
      </c>
      <c r="R19" s="67"/>
      <c r="T19" s="48"/>
      <c r="U19" s="48"/>
      <c r="V19" s="48"/>
      <c r="W19" s="48"/>
      <c r="X19" s="48"/>
      <c r="Y19" s="48"/>
      <c r="Z19" s="48"/>
    </row>
    <row r="20" ht="28.5" customHeight="1">
      <c r="A20" s="48"/>
      <c r="E20" s="54"/>
      <c r="F20" s="54"/>
      <c r="G20" s="101"/>
      <c r="H20" s="54"/>
      <c r="I20" s="54" t="s">
        <v>143</v>
      </c>
      <c r="J20" s="54">
        <f>Q21</f>
        <v>-16740</v>
      </c>
      <c r="K20" s="54"/>
      <c r="L20" s="48"/>
      <c r="M20" s="48"/>
      <c r="N20" s="48"/>
      <c r="O20" s="48"/>
      <c r="P20" s="66"/>
      <c r="Q20" s="48"/>
      <c r="R20" s="67"/>
      <c r="T20" s="48"/>
      <c r="U20" s="48"/>
      <c r="V20" s="48"/>
      <c r="W20" s="48"/>
      <c r="X20" s="48"/>
      <c r="Y20" s="48"/>
      <c r="Z20" s="48"/>
    </row>
    <row r="21" ht="59.25" customHeight="1">
      <c r="A21" s="48"/>
      <c r="B21" s="102" t="s">
        <v>144</v>
      </c>
      <c r="C21" s="103"/>
      <c r="D21" s="104"/>
      <c r="E21" s="54"/>
      <c r="F21" s="54"/>
      <c r="G21" s="101"/>
      <c r="H21" s="105"/>
      <c r="I21" s="106" t="s">
        <v>145</v>
      </c>
      <c r="J21" s="60">
        <v>-26000.0</v>
      </c>
      <c r="K21" s="107" t="s">
        <v>146</v>
      </c>
      <c r="L21" s="108"/>
      <c r="M21" s="48"/>
      <c r="N21" s="48"/>
      <c r="O21" s="48"/>
      <c r="P21" s="109" t="s">
        <v>147</v>
      </c>
      <c r="Q21" s="87">
        <f>(Q13+Q19)*-1</f>
        <v>-16740</v>
      </c>
      <c r="R21" s="110"/>
      <c r="T21" s="48"/>
      <c r="U21" s="48"/>
      <c r="V21" s="48"/>
      <c r="W21" s="48"/>
      <c r="X21" s="48"/>
      <c r="Y21" s="48"/>
      <c r="Z21" s="48"/>
    </row>
    <row r="22" ht="15.75" customHeight="1">
      <c r="A22" s="48"/>
      <c r="B22" s="111" t="s">
        <v>148</v>
      </c>
      <c r="C22" s="54"/>
      <c r="D22" s="112"/>
      <c r="E22" s="54"/>
      <c r="F22" s="54"/>
      <c r="G22" s="101"/>
      <c r="H22" s="105"/>
      <c r="I22" s="106" t="s">
        <v>149</v>
      </c>
      <c r="J22" s="60">
        <v>-36000.0</v>
      </c>
      <c r="K22" s="113" t="s">
        <v>150</v>
      </c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ht="15.75" customHeight="1">
      <c r="A23" s="48"/>
      <c r="B23" s="114" t="s">
        <v>151</v>
      </c>
      <c r="C23" s="60">
        <f>220*(1+feriepengesats)</f>
        <v>246.4</v>
      </c>
      <c r="D23" s="112"/>
      <c r="E23" s="54"/>
      <c r="F23" s="54"/>
      <c r="G23" s="101"/>
      <c r="H23" s="105"/>
      <c r="I23" s="106" t="s">
        <v>152</v>
      </c>
      <c r="J23" s="60">
        <v>-5000.0</v>
      </c>
      <c r="K23" s="75" t="s">
        <v>153</v>
      </c>
      <c r="M23" s="113"/>
      <c r="N23" s="113"/>
      <c r="O23" s="113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ht="15.75" customHeight="1">
      <c r="A24" s="48"/>
      <c r="B24" s="114" t="s">
        <v>154</v>
      </c>
      <c r="C24" s="60">
        <f>200*(1+feriepengesats)</f>
        <v>224</v>
      </c>
      <c r="D24" s="112"/>
      <c r="E24" s="54"/>
      <c r="F24" s="54"/>
      <c r="G24" s="101"/>
      <c r="H24" s="105"/>
      <c r="I24" s="106" t="s">
        <v>155</v>
      </c>
      <c r="J24" s="60">
        <v>-4000.0</v>
      </c>
      <c r="K24" s="115" t="s">
        <v>156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ht="22.5" customHeight="1">
      <c r="A25" s="48"/>
      <c r="B25" s="114"/>
      <c r="C25" s="54"/>
      <c r="D25" s="112"/>
      <c r="E25" s="54"/>
      <c r="F25" s="54"/>
      <c r="G25" s="101"/>
      <c r="I25" s="54" t="s">
        <v>157</v>
      </c>
      <c r="J25" s="116">
        <v>-8000.0</v>
      </c>
      <c r="K25" s="48" t="s">
        <v>158</v>
      </c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ht="15.75" customHeight="1">
      <c r="A26" s="48"/>
      <c r="B26" s="117" t="s">
        <v>159</v>
      </c>
      <c r="C26" s="118"/>
      <c r="D26" s="119" t="s">
        <v>160</v>
      </c>
      <c r="E26" s="54"/>
      <c r="F26" s="54"/>
      <c r="G26" s="99"/>
      <c r="H26" s="105"/>
      <c r="I26" s="54" t="s">
        <v>161</v>
      </c>
      <c r="J26" s="116">
        <v>-4000.0</v>
      </c>
      <c r="K26" s="120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ht="15.75" customHeight="1">
      <c r="A27" s="48"/>
      <c r="B27" s="121" t="s">
        <v>162</v>
      </c>
      <c r="C27" s="48">
        <v>2800.0</v>
      </c>
      <c r="D27" s="122">
        <v>200.0</v>
      </c>
      <c r="E27" s="54"/>
      <c r="F27" s="54"/>
      <c r="G27" s="99"/>
      <c r="H27" s="54"/>
      <c r="I27" s="54" t="s">
        <v>163</v>
      </c>
      <c r="J27" s="116">
        <v>-4000.0</v>
      </c>
      <c r="K27" s="123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ht="15.75" customHeight="1">
      <c r="A28" s="48"/>
      <c r="B28" s="121" t="s">
        <v>119</v>
      </c>
      <c r="C28" s="48">
        <v>2300.0</v>
      </c>
      <c r="D28" s="122">
        <v>150.0</v>
      </c>
      <c r="E28" s="54"/>
      <c r="F28" s="54"/>
      <c r="G28" s="99"/>
      <c r="H28" s="54"/>
      <c r="I28" s="124" t="s">
        <v>164</v>
      </c>
      <c r="J28" s="125">
        <f>SUM(J16:J27)</f>
        <v>1326.4</v>
      </c>
      <c r="K28" s="54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ht="15.75" customHeight="1">
      <c r="A29" s="48"/>
      <c r="B29" s="121" t="s">
        <v>120</v>
      </c>
      <c r="C29" s="48">
        <v>1800.0</v>
      </c>
      <c r="D29" s="126">
        <v>150.0</v>
      </c>
      <c r="E29" s="48"/>
      <c r="F29" s="48"/>
      <c r="G29" s="48"/>
      <c r="H29" s="54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ht="15.75" customHeight="1">
      <c r="A30" s="48"/>
      <c r="B30" s="121" t="s">
        <v>122</v>
      </c>
      <c r="C30" s="48">
        <v>3700.0</v>
      </c>
      <c r="D30" s="126">
        <v>200.0</v>
      </c>
      <c r="E30" s="48"/>
      <c r="F30" s="48"/>
      <c r="G30" s="48"/>
      <c r="H30" s="48"/>
      <c r="I30" s="48"/>
      <c r="J30" s="48"/>
      <c r="K30" s="48"/>
      <c r="L30" s="48"/>
      <c r="R30" s="48"/>
      <c r="S30" s="48"/>
      <c r="T30" s="48"/>
      <c r="U30" s="48"/>
      <c r="V30" s="48"/>
      <c r="W30" s="48"/>
      <c r="X30" s="48"/>
      <c r="Y30" s="48"/>
      <c r="Z30" s="48"/>
    </row>
    <row r="31" ht="15.75" customHeight="1">
      <c r="A31" s="48"/>
      <c r="B31" s="121" t="s">
        <v>165</v>
      </c>
      <c r="C31" s="48">
        <v>1800.0</v>
      </c>
      <c r="D31" s="126">
        <v>150.0</v>
      </c>
      <c r="E31" s="48"/>
      <c r="F31" s="113"/>
      <c r="G31" s="127"/>
      <c r="H31" s="127"/>
      <c r="I31" s="128" t="s">
        <v>166</v>
      </c>
      <c r="J31" s="127"/>
      <c r="K31" s="113"/>
      <c r="L31" s="113"/>
      <c r="R31" s="48"/>
      <c r="S31" s="48"/>
      <c r="T31" s="48"/>
      <c r="U31" s="48"/>
      <c r="V31" s="48"/>
      <c r="W31" s="48"/>
      <c r="X31" s="48"/>
      <c r="Y31" s="48"/>
      <c r="Z31" s="48"/>
    </row>
    <row r="32" ht="15.75" customHeight="1">
      <c r="A32" s="48"/>
      <c r="B32" s="121" t="s">
        <v>167</v>
      </c>
      <c r="C32" s="48">
        <v>1200.0</v>
      </c>
      <c r="D32" s="126">
        <v>200.0</v>
      </c>
      <c r="E32" s="48"/>
      <c r="F32" s="113"/>
      <c r="G32" s="129"/>
      <c r="H32" s="113"/>
      <c r="I32" s="130"/>
      <c r="J32" s="113"/>
      <c r="K32" s="113"/>
      <c r="L32" s="113"/>
      <c r="R32" s="48"/>
      <c r="S32" s="48"/>
      <c r="T32" s="48"/>
      <c r="U32" s="48"/>
      <c r="V32" s="48"/>
      <c r="W32" s="48"/>
      <c r="X32" s="48"/>
      <c r="Y32" s="48"/>
      <c r="Z32" s="48"/>
    </row>
    <row r="33" ht="15.75" customHeight="1">
      <c r="A33" s="48"/>
      <c r="B33" s="121" t="s">
        <v>127</v>
      </c>
      <c r="C33" s="48">
        <v>4000.0</v>
      </c>
      <c r="D33" s="126">
        <v>300.0</v>
      </c>
      <c r="E33" s="48"/>
      <c r="F33" s="113"/>
      <c r="G33" s="113"/>
      <c r="I33" s="113"/>
      <c r="J33" s="113"/>
      <c r="K33" s="131"/>
      <c r="L33" s="113"/>
      <c r="R33" s="48"/>
      <c r="S33" s="48"/>
      <c r="T33" s="48"/>
      <c r="U33" s="48"/>
      <c r="V33" s="48"/>
      <c r="W33" s="48"/>
      <c r="X33" s="48"/>
      <c r="Y33" s="48"/>
      <c r="Z33" s="48"/>
    </row>
    <row r="34" ht="15.75" customHeight="1">
      <c r="A34" s="48"/>
      <c r="B34" s="132" t="s">
        <v>168</v>
      </c>
      <c r="C34" s="94">
        <v>0.0</v>
      </c>
      <c r="D34" s="133"/>
      <c r="E34" s="48"/>
      <c r="F34" s="113"/>
      <c r="G34" s="113"/>
      <c r="I34" s="113"/>
      <c r="J34" s="113"/>
      <c r="K34" s="113"/>
      <c r="L34" s="113"/>
      <c r="R34" s="48"/>
      <c r="S34" s="48"/>
      <c r="T34" s="48"/>
      <c r="U34" s="48"/>
      <c r="V34" s="48"/>
      <c r="W34" s="48"/>
      <c r="X34" s="48"/>
      <c r="Y34" s="48"/>
      <c r="Z34" s="48"/>
    </row>
    <row r="35" ht="15.75" customHeight="1">
      <c r="A35" s="48"/>
      <c r="B35" s="48"/>
      <c r="C35" s="48"/>
      <c r="D35" s="48"/>
      <c r="E35" s="48"/>
      <c r="F35" s="113"/>
      <c r="G35" s="14"/>
      <c r="K35" s="14"/>
      <c r="L35" s="113"/>
      <c r="R35" s="48"/>
      <c r="S35" s="48"/>
      <c r="T35" s="48"/>
      <c r="U35" s="48"/>
      <c r="V35" s="48"/>
      <c r="W35" s="48"/>
      <c r="X35" s="48"/>
      <c r="Y35" s="48"/>
      <c r="Z35" s="48"/>
    </row>
    <row r="36" ht="15.75" customHeight="1">
      <c r="A36" s="48"/>
      <c r="B36" s="48"/>
      <c r="C36" s="48"/>
      <c r="D36" s="48"/>
      <c r="E36" s="48"/>
      <c r="F36" s="113"/>
      <c r="G36" s="113"/>
      <c r="H36" s="113"/>
      <c r="I36" s="113"/>
      <c r="J36" s="113"/>
      <c r="K36" s="131"/>
      <c r="L36" s="113"/>
      <c r="S36" s="48"/>
      <c r="T36" s="48"/>
      <c r="U36" s="48"/>
      <c r="V36" s="48"/>
      <c r="W36" s="48"/>
      <c r="X36" s="48"/>
      <c r="Y36" s="48"/>
      <c r="Z36" s="48"/>
    </row>
    <row r="37" ht="15.75" customHeight="1">
      <c r="A37" s="48"/>
      <c r="B37" s="48"/>
      <c r="C37" s="48"/>
      <c r="D37" s="48"/>
      <c r="E37" s="48"/>
      <c r="F37" s="113"/>
      <c r="G37" s="14"/>
      <c r="K37" s="14"/>
      <c r="L37" s="113"/>
      <c r="R37" s="48"/>
      <c r="S37" s="48"/>
      <c r="T37" s="48"/>
      <c r="U37" s="48"/>
      <c r="V37" s="48"/>
      <c r="W37" s="48"/>
      <c r="X37" s="48"/>
      <c r="Y37" s="48"/>
      <c r="Z37" s="48"/>
    </row>
    <row r="38" ht="15.75" customHeight="1">
      <c r="A38" s="48"/>
      <c r="B38" s="48"/>
      <c r="C38" s="48"/>
      <c r="D38" s="48"/>
      <c r="E38" s="48"/>
      <c r="F38" s="113"/>
      <c r="G38" s="129"/>
      <c r="H38" s="113"/>
      <c r="I38" s="113"/>
      <c r="J38" s="113"/>
      <c r="K38" s="113"/>
      <c r="L38" s="113"/>
      <c r="R38" s="48"/>
      <c r="S38" s="48"/>
      <c r="T38" s="48"/>
      <c r="U38" s="48"/>
      <c r="V38" s="48"/>
      <c r="W38" s="48"/>
      <c r="X38" s="48"/>
      <c r="Y38" s="48"/>
      <c r="Z38" s="48"/>
    </row>
    <row r="39" ht="15.75" customHeight="1">
      <c r="A39" s="48"/>
      <c r="B39" s="48"/>
      <c r="C39" s="48"/>
      <c r="D39" s="48"/>
      <c r="E39" s="48"/>
      <c r="F39" s="113"/>
      <c r="G39" s="113"/>
      <c r="I39" s="113"/>
      <c r="J39" s="113"/>
      <c r="K39" s="113"/>
      <c r="L39" s="113"/>
      <c r="R39" s="48"/>
      <c r="S39" s="48"/>
      <c r="T39" s="48"/>
      <c r="U39" s="48"/>
      <c r="V39" s="48"/>
      <c r="W39" s="48"/>
      <c r="X39" s="48"/>
      <c r="Y39" s="48"/>
      <c r="Z39" s="48"/>
    </row>
    <row r="40" ht="15.75" customHeight="1">
      <c r="A40" s="48"/>
      <c r="B40" s="48"/>
      <c r="C40" s="48"/>
      <c r="D40" s="48"/>
      <c r="E40" s="48"/>
      <c r="F40" s="113"/>
      <c r="G40" s="113"/>
      <c r="I40" s="113"/>
      <c r="J40" s="113"/>
      <c r="K40" s="113"/>
      <c r="L40" s="113"/>
      <c r="R40" s="48"/>
      <c r="S40" s="48"/>
      <c r="T40" s="48"/>
      <c r="U40" s="48"/>
      <c r="V40" s="48"/>
      <c r="W40" s="48"/>
      <c r="X40" s="48"/>
      <c r="Y40" s="48"/>
      <c r="Z40" s="48"/>
    </row>
    <row r="41" ht="15.75" customHeight="1">
      <c r="A41" s="48"/>
      <c r="B41" s="48"/>
      <c r="C41" s="48"/>
      <c r="D41" s="48"/>
      <c r="E41" s="48"/>
      <c r="F41" s="113"/>
      <c r="G41" s="113"/>
      <c r="I41" s="113"/>
      <c r="J41" s="113"/>
      <c r="K41" s="113"/>
      <c r="L41" s="113"/>
      <c r="R41" s="48"/>
      <c r="S41" s="48"/>
      <c r="T41" s="48"/>
      <c r="U41" s="48"/>
      <c r="V41" s="48"/>
      <c r="W41" s="48"/>
      <c r="X41" s="48"/>
      <c r="Y41" s="48"/>
      <c r="Z41" s="48"/>
    </row>
    <row r="42" ht="15.75" customHeight="1">
      <c r="A42" s="48"/>
      <c r="B42" s="48"/>
      <c r="C42" s="48"/>
      <c r="D42" s="48"/>
      <c r="E42" s="48"/>
      <c r="F42" s="113"/>
      <c r="G42" s="113"/>
      <c r="I42" s="113"/>
      <c r="J42" s="113"/>
      <c r="K42" s="113"/>
      <c r="L42" s="113"/>
      <c r="R42" s="48"/>
      <c r="S42" s="48"/>
      <c r="T42" s="48"/>
      <c r="U42" s="48"/>
      <c r="V42" s="48"/>
      <c r="W42" s="48"/>
      <c r="X42" s="48"/>
      <c r="Y42" s="48"/>
      <c r="Z42" s="48"/>
    </row>
    <row r="43" ht="15.75" customHeight="1">
      <c r="A43" s="48"/>
      <c r="B43" s="48"/>
      <c r="C43" s="48"/>
      <c r="D43" s="48"/>
      <c r="E43" s="48"/>
      <c r="F43" s="113"/>
      <c r="G43" s="113"/>
      <c r="I43" s="113"/>
      <c r="J43" s="113"/>
      <c r="K43" s="113"/>
      <c r="L43" s="113"/>
      <c r="R43" s="48"/>
      <c r="S43" s="48"/>
      <c r="T43" s="48"/>
      <c r="U43" s="48"/>
      <c r="V43" s="48"/>
      <c r="W43" s="48"/>
      <c r="X43" s="48"/>
      <c r="Y43" s="48"/>
      <c r="Z43" s="48"/>
    </row>
    <row r="44" ht="15.75" customHeight="1">
      <c r="A44" s="48"/>
      <c r="B44" s="48"/>
      <c r="C44" s="48"/>
      <c r="D44" s="48"/>
      <c r="E44" s="48"/>
      <c r="F44" s="113"/>
      <c r="G44" s="113"/>
      <c r="I44" s="113"/>
      <c r="J44" s="113"/>
      <c r="K44" s="113"/>
      <c r="L44" s="113"/>
      <c r="R44" s="48"/>
      <c r="S44" s="48"/>
      <c r="T44" s="48"/>
      <c r="U44" s="48"/>
      <c r="V44" s="48"/>
      <c r="W44" s="48"/>
      <c r="X44" s="48"/>
      <c r="Y44" s="48"/>
      <c r="Z44" s="48"/>
    </row>
    <row r="45" ht="15.75" customHeight="1">
      <c r="A45" s="48"/>
      <c r="B45" s="48"/>
      <c r="C45" s="48"/>
      <c r="D45" s="48"/>
      <c r="E45" s="48"/>
      <c r="F45" s="113"/>
      <c r="G45" s="113"/>
      <c r="H45" s="113"/>
      <c r="I45" s="113"/>
      <c r="J45" s="113"/>
      <c r="K45" s="113"/>
      <c r="L45" s="113"/>
      <c r="R45" s="48"/>
      <c r="S45" s="48"/>
      <c r="T45" s="48"/>
      <c r="U45" s="48"/>
      <c r="V45" s="48"/>
      <c r="W45" s="48"/>
      <c r="X45" s="48"/>
      <c r="Y45" s="48"/>
      <c r="Z45" s="48"/>
    </row>
    <row r="46" ht="15.75" customHeight="1">
      <c r="A46" s="48"/>
      <c r="B46" s="48"/>
      <c r="C46" s="48"/>
      <c r="D46" s="48"/>
      <c r="E46" s="48"/>
      <c r="F46" s="113"/>
      <c r="G46" s="113"/>
      <c r="H46" s="113"/>
      <c r="I46" s="113"/>
      <c r="J46" s="113"/>
      <c r="K46" s="113"/>
      <c r="L46" s="113"/>
      <c r="R46" s="48"/>
      <c r="S46" s="48"/>
      <c r="T46" s="48"/>
      <c r="U46" s="48"/>
      <c r="V46" s="48"/>
      <c r="W46" s="48"/>
      <c r="X46" s="48"/>
      <c r="Y46" s="48"/>
      <c r="Z46" s="48"/>
    </row>
    <row r="47" ht="15.75" customHeight="1">
      <c r="A47" s="48"/>
      <c r="B47" s="48"/>
      <c r="C47" s="48"/>
      <c r="D47" s="48"/>
      <c r="E47" s="48"/>
      <c r="F47" s="113"/>
      <c r="G47" s="14"/>
      <c r="H47" s="113"/>
      <c r="I47" s="113"/>
      <c r="J47" s="113"/>
      <c r="K47" s="113"/>
      <c r="L47" s="113"/>
      <c r="R47" s="48"/>
      <c r="S47" s="48"/>
      <c r="T47" s="48"/>
      <c r="U47" s="48"/>
      <c r="V47" s="48"/>
      <c r="W47" s="48"/>
      <c r="X47" s="48"/>
      <c r="Y47" s="48"/>
      <c r="Z47" s="48"/>
    </row>
    <row r="48" ht="15.75" customHeight="1">
      <c r="A48" s="48"/>
      <c r="B48" s="48"/>
      <c r="C48" s="48"/>
      <c r="D48" s="48"/>
      <c r="E48" s="48"/>
      <c r="F48" s="113"/>
      <c r="G48" s="113"/>
      <c r="H48" s="113"/>
      <c r="I48" s="113"/>
      <c r="J48" s="113"/>
      <c r="K48" s="131"/>
      <c r="L48" s="113"/>
      <c r="R48" s="48"/>
      <c r="S48" s="48"/>
      <c r="T48" s="48"/>
      <c r="U48" s="48"/>
      <c r="V48" s="48"/>
      <c r="W48" s="48"/>
      <c r="X48" s="48"/>
      <c r="Y48" s="48"/>
      <c r="Z48" s="48"/>
    </row>
    <row r="49" ht="15.75" customHeight="1">
      <c r="A49" s="48"/>
      <c r="B49" s="48"/>
      <c r="C49" s="48"/>
      <c r="D49" s="48"/>
      <c r="E49" s="48"/>
      <c r="F49" s="113"/>
      <c r="G49" s="113"/>
      <c r="H49" s="113"/>
      <c r="I49" s="113"/>
      <c r="J49" s="113"/>
      <c r="K49" s="113"/>
      <c r="L49" s="113"/>
      <c r="R49" s="48"/>
      <c r="S49" s="48"/>
      <c r="T49" s="48"/>
      <c r="U49" s="48"/>
      <c r="V49" s="48"/>
      <c r="W49" s="48"/>
      <c r="X49" s="48"/>
      <c r="Y49" s="48"/>
      <c r="Z49" s="48"/>
    </row>
    <row r="50" ht="15.75" customHeight="1">
      <c r="A50" s="48"/>
      <c r="B50" s="48"/>
      <c r="C50" s="48"/>
      <c r="D50" s="48"/>
      <c r="E50" s="48"/>
      <c r="F50" s="113"/>
      <c r="G50" s="113"/>
      <c r="H50" s="113"/>
      <c r="I50" s="113"/>
      <c r="J50" s="113"/>
      <c r="K50" s="113"/>
      <c r="L50" s="113"/>
      <c r="M50" s="113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ht="15.75" customHeight="1">
      <c r="A51" s="48"/>
      <c r="B51" s="48"/>
      <c r="C51" s="48"/>
      <c r="D51" s="48"/>
      <c r="E51" s="48"/>
      <c r="F51" s="113"/>
      <c r="G51" s="113"/>
      <c r="H51" s="113"/>
      <c r="I51" s="113"/>
      <c r="J51" s="113"/>
      <c r="K51" s="113"/>
      <c r="L51" s="113"/>
      <c r="M51" s="113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ht="15.75" customHeight="1">
      <c r="A52" s="48"/>
      <c r="B52" s="48"/>
      <c r="C52" s="48"/>
      <c r="D52" s="48"/>
      <c r="E52" s="48"/>
      <c r="F52" s="113"/>
      <c r="G52" s="113"/>
      <c r="H52" s="113"/>
      <c r="I52" s="113"/>
      <c r="J52" s="113"/>
      <c r="K52" s="113"/>
      <c r="L52" s="113"/>
      <c r="M52" s="113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</row>
    <row r="53" ht="15.7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</row>
    <row r="54" ht="15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ht="15.7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</row>
    <row r="56" ht="15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</row>
    <row r="57" ht="15.7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</row>
    <row r="58" ht="15.7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</row>
    <row r="59" ht="15.7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ht="15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</row>
    <row r="61" ht="15.7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ht="15.7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</row>
    <row r="63" ht="15.7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</row>
    <row r="64" ht="15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</row>
    <row r="65" ht="15.7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</row>
    <row r="66" ht="15.7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ht="15.7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ht="15.7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ht="15.7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ht="15.7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</row>
    <row r="71" ht="15.7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ht="15.7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</row>
    <row r="73" ht="15.7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ht="15.7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</row>
    <row r="75" ht="15.7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</row>
    <row r="76" ht="15.7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ht="15.7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</row>
    <row r="78" ht="15.7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</row>
    <row r="79" ht="15.7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ht="15.7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</row>
    <row r="81" ht="15.75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</row>
    <row r="82" ht="15.75" customHeight="1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</row>
    <row r="83" ht="15.75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</row>
    <row r="84" ht="15.75" customHeight="1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</row>
    <row r="85" ht="15.75" customHeight="1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</row>
    <row r="86" ht="15.75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</row>
    <row r="87" ht="15.75" customHeight="1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</row>
    <row r="88" ht="15.75" customHeight="1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</row>
    <row r="89" ht="15.75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ht="15.75" customHeight="1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</row>
    <row r="91" ht="15.75" customHeight="1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</row>
    <row r="92" ht="15.75" customHeight="1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ht="15.75" customHeight="1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</row>
    <row r="94" ht="15.75" customHeight="1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ht="15.75" customHeight="1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</row>
    <row r="96" ht="15.75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ht="15.75" customHeight="1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</row>
    <row r="98" ht="15.75" customHeight="1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ht="15.75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</row>
    <row r="100" ht="15.75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</row>
    <row r="101" ht="15.75" customHeight="1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ht="15.7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</row>
    <row r="103" ht="15.75" customHeight="1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</row>
    <row r="104" ht="15.7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ht="15.75" customHeight="1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</row>
    <row r="106" ht="15.7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</row>
    <row r="107" ht="15.7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</row>
    <row r="108" ht="15.7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</row>
    <row r="109" ht="15.75" customHeight="1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</row>
    <row r="110" ht="15.75" customHeight="1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</row>
    <row r="111" ht="15.7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</row>
    <row r="112" ht="15.75" customHeight="1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</row>
    <row r="113" ht="15.75" customHeight="1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</row>
    <row r="114" ht="15.7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</row>
    <row r="115" ht="15.75" customHeight="1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</row>
    <row r="116" ht="15.75" customHeight="1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</row>
    <row r="117" ht="15.75" customHeight="1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ht="15.75" customHeight="1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</row>
    <row r="119" ht="15.75" customHeight="1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ht="15.75" customHeight="1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</row>
    <row r="121" ht="15.75" customHeight="1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ht="15.75" customHeight="1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</row>
    <row r="123" ht="15.75" customHeight="1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ht="15.7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</row>
    <row r="125" ht="15.7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</row>
    <row r="126" ht="15.75" customHeight="1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ht="15.7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</row>
    <row r="128" ht="15.75" customHeight="1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</row>
    <row r="129" ht="15.7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ht="15.75" customHeight="1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</row>
    <row r="131" ht="15.7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</row>
    <row r="132" ht="15.75" customHeight="1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</row>
    <row r="133" ht="15.7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</row>
    <row r="134" ht="15.75" customHeight="1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</row>
    <row r="135" ht="15.75" customHeight="1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</row>
    <row r="136" ht="15.7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</row>
    <row r="137" ht="15.75" customHeight="1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</row>
    <row r="138" ht="15.75" customHeight="1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</row>
    <row r="139" ht="15.7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ht="15.75" customHeight="1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</row>
    <row r="141" ht="15.75" customHeight="1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</row>
    <row r="142" ht="15.75" customHeight="1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ht="15.75" customHeight="1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</row>
    <row r="144" ht="15.7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ht="15.7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</row>
    <row r="146" ht="15.7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ht="15.75" customHeight="1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</row>
    <row r="148" ht="15.75" customHeight="1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ht="15.7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</row>
    <row r="150" ht="15.75" customHeight="1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</row>
    <row r="151" ht="15.75" customHeight="1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ht="15.75" customHeight="1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</row>
    <row r="153" ht="15.75" customHeight="1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</row>
    <row r="154" ht="15.75" customHeight="1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ht="15.75" customHeight="1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</row>
    <row r="156" ht="15.75" customHeight="1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</row>
    <row r="157" ht="15.75" customHeight="1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</row>
    <row r="158" ht="15.75" customHeight="1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</row>
    <row r="159" ht="15.75" customHeight="1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</row>
    <row r="160" ht="15.75" customHeight="1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</row>
    <row r="161" ht="15.75" customHeight="1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</row>
    <row r="162" ht="15.75" customHeight="1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</row>
    <row r="163" ht="15.75" customHeight="1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</row>
    <row r="164" ht="15.75" customHeight="1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</row>
    <row r="165" ht="15.75" customHeight="1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</row>
    <row r="166" ht="15.75" customHeight="1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</row>
    <row r="167" ht="15.75" customHeight="1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ht="15.75" customHeight="1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</row>
    <row r="169" ht="15.75" customHeight="1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ht="15.75" customHeight="1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</row>
    <row r="171" ht="15.75" customHeight="1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ht="15.75" customHeight="1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</row>
    <row r="173" ht="15.75" customHeight="1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ht="15.75" customHeight="1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</row>
    <row r="175" ht="15.75" customHeight="1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</row>
    <row r="176" ht="15.75" customHeight="1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ht="15.75" customHeight="1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</row>
    <row r="178" ht="15.75" customHeight="1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</row>
    <row r="179" ht="15.75" customHeight="1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ht="15.75" customHeight="1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</row>
    <row r="181" ht="15.7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</row>
    <row r="182" ht="15.75" customHeight="1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</row>
    <row r="183" ht="15.75" customHeight="1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</row>
    <row r="184" ht="15.75" customHeight="1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</row>
    <row r="185" ht="15.75" customHeight="1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</row>
    <row r="186" ht="15.75" customHeight="1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</row>
    <row r="187" ht="15.75" customHeight="1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</row>
    <row r="188" ht="15.75" customHeight="1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</row>
    <row r="189" ht="15.75" customHeight="1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ht="15.75" customHeight="1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</row>
    <row r="191" ht="15.75" customHeight="1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</row>
    <row r="192" ht="15.75" customHeight="1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ht="15.75" customHeight="1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</row>
    <row r="194" ht="15.75" customHeight="1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ht="15.75" customHeight="1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</row>
    <row r="196" ht="15.75" customHeight="1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ht="15.75" customHeight="1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</row>
    <row r="198" ht="15.75" customHeight="1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ht="15.75" customHeight="1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</row>
    <row r="200" ht="15.75" customHeight="1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</row>
    <row r="201" ht="15.75" customHeight="1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ht="15.75" customHeight="1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</row>
    <row r="203" ht="15.75" customHeight="1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</row>
    <row r="204" ht="15.75" customHeight="1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ht="15.75" customHeight="1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</row>
    <row r="206" ht="15.75" customHeight="1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</row>
    <row r="207" ht="15.75" customHeight="1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</row>
    <row r="208" ht="15.75" customHeight="1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</row>
    <row r="209" ht="15.75" customHeight="1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</row>
    <row r="210" ht="15.75" customHeight="1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</row>
    <row r="211" ht="15.75" customHeight="1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</row>
    <row r="212" ht="15.75" customHeight="1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</row>
    <row r="213" ht="15.75" customHeight="1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</row>
    <row r="214" ht="15.75" customHeight="1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</row>
    <row r="215" ht="15.75" customHeight="1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</row>
    <row r="216" ht="15.75" customHeight="1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</row>
    <row r="217" ht="15.75" customHeight="1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ht="15.75" customHeight="1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</row>
    <row r="219" ht="15.75" customHeight="1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ht="15.75" customHeight="1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</row>
    <row r="221" ht="15.75" customHeight="1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ht="15.75" customHeight="1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</row>
    <row r="223" ht="15.75" customHeight="1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ht="15.75" customHeight="1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</row>
    <row r="225" ht="15.75" customHeight="1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</row>
    <row r="226" ht="15.75" customHeight="1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ht="15.75" customHeight="1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</row>
    <row r="228" ht="15.75" customHeight="1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</row>
    <row r="229" ht="15.75" customHeight="1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ht="15.75" customHeight="1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</row>
    <row r="231" ht="15.75" customHeight="1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</row>
    <row r="232" ht="15.75" customHeight="1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</row>
    <row r="233" ht="15.75" customHeight="1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</row>
    <row r="234" ht="15.75" customHeight="1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</row>
    <row r="235" ht="15.75" customHeight="1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</row>
    <row r="236" ht="15.75" customHeight="1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</row>
    <row r="237" ht="15.75" customHeight="1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</row>
    <row r="238" ht="15.75" customHeight="1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</row>
    <row r="239" ht="15.75" customHeight="1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ht="15.75" customHeight="1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</row>
    <row r="241" ht="15.75" customHeight="1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</row>
    <row r="242" ht="15.75" customHeight="1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</row>
    <row r="243" ht="15.75" customHeight="1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</row>
    <row r="244" ht="15.75" customHeight="1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</row>
    <row r="245" ht="15.75" customHeight="1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</row>
    <row r="246" ht="15.75" customHeight="1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</row>
    <row r="247" ht="15.75" customHeight="1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</row>
    <row r="248" ht="15.75" customHeight="1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</row>
    <row r="249" ht="15.75" customHeight="1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</row>
    <row r="250" ht="15.75" customHeight="1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</row>
    <row r="251" ht="15.75" customHeight="1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</row>
    <row r="252" ht="15.75" customHeight="1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</row>
    <row r="253" ht="15.75" customHeight="1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</row>
    <row r="254" ht="15.75" customHeight="1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</row>
    <row r="255" ht="15.75" customHeight="1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</row>
    <row r="256" ht="15.75" customHeight="1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</row>
    <row r="257" ht="15.75" customHeight="1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</row>
    <row r="258" ht="15.75" customHeight="1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</row>
    <row r="259" ht="15.75" customHeight="1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</row>
    <row r="260" ht="15.75" customHeight="1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</row>
    <row r="261" ht="15.75" customHeight="1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</row>
    <row r="262" ht="15.75" customHeight="1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</row>
    <row r="263" ht="15.75" customHeight="1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</row>
    <row r="264" ht="15.75" customHeight="1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</row>
    <row r="265" ht="15.75" customHeight="1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</row>
    <row r="266" ht="15.75" customHeight="1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</row>
    <row r="267" ht="15.75" customHeight="1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</row>
    <row r="268" ht="15.75" customHeight="1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</row>
    <row r="269" ht="15.75" customHeight="1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</row>
    <row r="270" ht="15.75" customHeight="1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</row>
    <row r="271" ht="15.75" customHeight="1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</row>
    <row r="272" ht="15.75" customHeight="1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</row>
    <row r="273" ht="15.75" customHeight="1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</row>
    <row r="274" ht="15.75" customHeight="1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</row>
    <row r="275" ht="15.75" customHeight="1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</row>
    <row r="276" ht="15.75" customHeight="1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</row>
    <row r="277" ht="15.75" customHeight="1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</row>
    <row r="278" ht="15.75" customHeight="1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</row>
    <row r="279" ht="15.75" customHeight="1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</row>
    <row r="280" ht="15.75" customHeight="1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</row>
    <row r="281" ht="15.75" customHeight="1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</row>
    <row r="282" ht="15.75" customHeight="1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</row>
    <row r="283" ht="15.75" customHeight="1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</row>
    <row r="284" ht="15.75" customHeight="1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</row>
    <row r="285" ht="15.75" customHeight="1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</row>
    <row r="286" ht="15.75" customHeight="1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</row>
    <row r="287" ht="15.75" customHeight="1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</row>
    <row r="288" ht="15.75" customHeight="1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</row>
    <row r="289" ht="15.75" customHeight="1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</row>
    <row r="290" ht="15.75" customHeight="1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</row>
    <row r="291" ht="15.75" customHeight="1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</row>
    <row r="292" ht="15.75" customHeight="1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</row>
    <row r="293" ht="15.75" customHeight="1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</row>
    <row r="294" ht="15.75" customHeight="1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</row>
    <row r="295" ht="15.75" customHeight="1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</row>
    <row r="296" ht="15.75" customHeight="1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</row>
    <row r="297" ht="15.75" customHeight="1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</row>
    <row r="298" ht="15.75" customHeight="1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</row>
    <row r="299" ht="15.75" customHeight="1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</row>
    <row r="300" ht="15.75" customHeight="1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</row>
    <row r="301" ht="15.75" customHeight="1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</row>
    <row r="302" ht="15.75" customHeight="1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</row>
    <row r="303" ht="15.75" customHeight="1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</row>
    <row r="304" ht="15.75" customHeight="1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</row>
    <row r="305" ht="15.75" customHeight="1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</row>
    <row r="306" ht="15.75" customHeight="1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</row>
    <row r="307" ht="15.75" customHeight="1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</row>
    <row r="308" ht="15.75" customHeight="1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</row>
    <row r="309" ht="15.75" customHeight="1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</row>
    <row r="310" ht="15.75" customHeight="1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</row>
    <row r="311" ht="15.75" customHeight="1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</row>
    <row r="312" ht="15.75" customHeight="1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</row>
    <row r="313" ht="15.75" customHeight="1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</row>
    <row r="314" ht="15.75" customHeight="1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</row>
    <row r="315" ht="15.75" customHeight="1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</row>
    <row r="316" ht="15.75" customHeight="1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</row>
    <row r="317" ht="15.75" customHeight="1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</row>
    <row r="318" ht="15.75" customHeight="1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</row>
    <row r="319" ht="15.75" customHeight="1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</row>
    <row r="320" ht="15.75" customHeight="1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</row>
    <row r="321" ht="15.75" customHeight="1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</row>
    <row r="322" ht="15.75" customHeight="1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</row>
    <row r="323" ht="15.75" customHeight="1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</row>
    <row r="324" ht="15.75" customHeight="1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</row>
    <row r="325" ht="15.75" customHeight="1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</row>
    <row r="326" ht="15.75" customHeight="1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</row>
    <row r="327" ht="15.75" customHeight="1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</row>
    <row r="328" ht="15.75" customHeight="1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</row>
    <row r="329" ht="15.75" customHeight="1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</row>
    <row r="330" ht="15.75" customHeight="1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</row>
    <row r="331" ht="15.75" customHeight="1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</row>
    <row r="332" ht="15.75" customHeight="1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</row>
    <row r="333" ht="15.75" customHeight="1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</row>
    <row r="334" ht="15.75" customHeight="1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</row>
    <row r="335" ht="15.75" customHeight="1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</row>
    <row r="336" ht="15.75" customHeight="1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</row>
    <row r="337" ht="15.75" customHeight="1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</row>
    <row r="338" ht="15.75" customHeight="1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</row>
    <row r="339" ht="15.75" customHeight="1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</row>
    <row r="340" ht="15.75" customHeight="1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</row>
    <row r="341" ht="15.75" customHeight="1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</row>
    <row r="342" ht="15.75" customHeight="1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</row>
    <row r="343" ht="15.75" customHeight="1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</row>
    <row r="344" ht="15.75" customHeight="1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</row>
    <row r="345" ht="15.75" customHeight="1">
      <c r="A345" s="48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</row>
    <row r="346" ht="15.75" customHeight="1">
      <c r="A346" s="48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</row>
    <row r="347" ht="15.75" customHeight="1">
      <c r="A347" s="48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</row>
    <row r="348" ht="15.75" customHeight="1">
      <c r="A348" s="48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</row>
    <row r="349" ht="15.75" customHeight="1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</row>
    <row r="350" ht="15.75" customHeight="1">
      <c r="A350" s="48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</row>
    <row r="351" ht="15.75" customHeight="1">
      <c r="A351" s="48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</row>
    <row r="352" ht="15.75" customHeight="1">
      <c r="A352" s="48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</row>
    <row r="353" ht="15.75" customHeight="1">
      <c r="A353" s="48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</row>
    <row r="354" ht="15.75" customHeight="1">
      <c r="A354" s="48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</row>
    <row r="355" ht="15.75" customHeight="1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</row>
    <row r="356" ht="15.75" customHeight="1">
      <c r="A356" s="48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</row>
    <row r="357" ht="15.75" customHeight="1">
      <c r="A357" s="48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</row>
    <row r="358" ht="15.75" customHeight="1">
      <c r="A358" s="48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</row>
    <row r="359" ht="15.75" customHeight="1">
      <c r="A359" s="48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</row>
    <row r="360" ht="15.75" customHeight="1">
      <c r="A360" s="48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</row>
    <row r="361" ht="15.75" customHeight="1">
      <c r="A361" s="48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</row>
    <row r="362" ht="15.75" customHeight="1">
      <c r="A362" s="48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</row>
    <row r="363" ht="15.75" customHeight="1">
      <c r="A363" s="48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</row>
    <row r="364" ht="15.75" customHeight="1">
      <c r="A364" s="48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</row>
    <row r="365" ht="15.75" customHeight="1">
      <c r="A365" s="48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</row>
    <row r="366" ht="15.75" customHeight="1">
      <c r="A366" s="48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</row>
    <row r="367" ht="15.75" customHeight="1">
      <c r="A367" s="48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</row>
    <row r="368" ht="15.75" customHeight="1">
      <c r="A368" s="48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</row>
    <row r="369" ht="15.75" customHeight="1">
      <c r="A369" s="48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</row>
    <row r="370" ht="15.75" customHeight="1">
      <c r="A370" s="48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</row>
    <row r="371" ht="15.75" customHeight="1">
      <c r="A371" s="48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</row>
    <row r="372" ht="15.75" customHeight="1">
      <c r="A372" s="48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</row>
    <row r="373" ht="15.75" customHeight="1">
      <c r="A373" s="48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</row>
    <row r="374" ht="15.75" customHeight="1">
      <c r="A374" s="48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</row>
    <row r="375" ht="15.75" customHeight="1">
      <c r="A375" s="48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</row>
    <row r="376" ht="15.75" customHeight="1">
      <c r="A376" s="48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</row>
    <row r="377" ht="15.75" customHeight="1">
      <c r="A377" s="48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</row>
    <row r="378" ht="15.75" customHeight="1">
      <c r="A378" s="48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</row>
    <row r="379" ht="15.75" customHeight="1">
      <c r="A379" s="48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</row>
    <row r="380" ht="15.75" customHeight="1">
      <c r="A380" s="48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</row>
    <row r="381" ht="15.75" customHeight="1">
      <c r="A381" s="48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</row>
    <row r="382" ht="15.75" customHeight="1">
      <c r="A382" s="48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</row>
    <row r="383" ht="15.75" customHeight="1">
      <c r="A383" s="48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</row>
    <row r="384" ht="15.75" customHeight="1">
      <c r="A384" s="48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</row>
    <row r="385" ht="15.75" customHeight="1">
      <c r="A385" s="48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</row>
    <row r="386" ht="15.75" customHeight="1">
      <c r="A386" s="48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</row>
    <row r="387" ht="15.75" customHeight="1">
      <c r="A387" s="48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</row>
    <row r="388" ht="15.75" customHeight="1">
      <c r="A388" s="48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</row>
    <row r="389" ht="15.75" customHeight="1">
      <c r="A389" s="48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</row>
    <row r="390" ht="15.75" customHeight="1">
      <c r="A390" s="48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</row>
    <row r="391" ht="15.75" customHeight="1">
      <c r="A391" s="48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</row>
    <row r="392" ht="15.75" customHeight="1">
      <c r="A392" s="48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</row>
    <row r="393" ht="15.75" customHeight="1">
      <c r="A393" s="48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</row>
    <row r="394" ht="15.75" customHeight="1">
      <c r="A394" s="48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</row>
    <row r="395" ht="15.75" customHeight="1">
      <c r="A395" s="48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</row>
    <row r="396" ht="15.75" customHeight="1">
      <c r="A396" s="48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</row>
    <row r="397" ht="15.75" customHeight="1">
      <c r="A397" s="48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</row>
    <row r="398" ht="15.75" customHeight="1">
      <c r="A398" s="48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</row>
    <row r="399" ht="15.75" customHeight="1">
      <c r="A399" s="48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</row>
    <row r="400" ht="15.75" customHeight="1">
      <c r="A400" s="48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</row>
    <row r="401" ht="15.75" customHeight="1">
      <c r="A401" s="48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</row>
    <row r="402" ht="15.75" customHeight="1">
      <c r="A402" s="48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</row>
    <row r="403" ht="15.75" customHeight="1">
      <c r="A403" s="48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</row>
    <row r="404" ht="15.75" customHeight="1">
      <c r="A404" s="48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</row>
    <row r="405" ht="15.75" customHeight="1">
      <c r="A405" s="48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</row>
    <row r="406" ht="15.75" customHeight="1">
      <c r="A406" s="48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</row>
    <row r="407" ht="15.75" customHeight="1">
      <c r="A407" s="48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</row>
    <row r="408" ht="15.75" customHeight="1">
      <c r="A408" s="48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</row>
    <row r="409" ht="15.75" customHeight="1">
      <c r="A409" s="48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</row>
    <row r="410" ht="15.75" customHeight="1">
      <c r="A410" s="48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</row>
    <row r="411" ht="15.75" customHeight="1">
      <c r="A411" s="48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</row>
    <row r="412" ht="15.75" customHeight="1">
      <c r="A412" s="48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</row>
    <row r="413" ht="15.75" customHeight="1">
      <c r="A413" s="48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</row>
    <row r="414" ht="15.75" customHeight="1">
      <c r="A414" s="48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</row>
    <row r="415" ht="15.75" customHeight="1">
      <c r="A415" s="48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</row>
    <row r="416" ht="15.75" customHeight="1">
      <c r="A416" s="48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</row>
    <row r="417" ht="15.75" customHeight="1">
      <c r="A417" s="48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</row>
    <row r="418" ht="15.75" customHeight="1">
      <c r="A418" s="48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</row>
    <row r="419" ht="15.75" customHeight="1">
      <c r="A419" s="48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</row>
    <row r="420" ht="15.75" customHeight="1">
      <c r="A420" s="48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</row>
    <row r="421" ht="15.75" customHeight="1">
      <c r="A421" s="48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</row>
    <row r="422" ht="15.75" customHeight="1">
      <c r="A422" s="48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</row>
    <row r="423" ht="15.75" customHeight="1">
      <c r="A423" s="48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</row>
    <row r="424" ht="15.75" customHeight="1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</row>
    <row r="425" ht="15.75" customHeight="1">
      <c r="A425" s="48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</row>
    <row r="426" ht="15.75" customHeight="1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</row>
    <row r="427" ht="15.75" customHeight="1">
      <c r="A427" s="48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</row>
    <row r="428" ht="15.75" customHeight="1">
      <c r="A428" s="48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</row>
    <row r="429" ht="15.75" customHeight="1">
      <c r="A429" s="48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</row>
    <row r="430" ht="15.75" customHeight="1">
      <c r="A430" s="48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</row>
    <row r="431" ht="15.75" customHeight="1">
      <c r="A431" s="48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</row>
    <row r="432" ht="15.75" customHeight="1">
      <c r="A432" s="48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</row>
    <row r="433" ht="15.75" customHeight="1">
      <c r="A433" s="48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</row>
    <row r="434" ht="15.75" customHeight="1">
      <c r="A434" s="48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</row>
    <row r="435" ht="15.75" customHeight="1">
      <c r="A435" s="48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</row>
    <row r="436" ht="15.75" customHeight="1">
      <c r="A436" s="48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</row>
    <row r="437" ht="15.75" customHeight="1">
      <c r="A437" s="48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</row>
    <row r="438" ht="15.75" customHeight="1">
      <c r="A438" s="48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</row>
    <row r="439" ht="15.75" customHeight="1">
      <c r="A439" s="48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</row>
    <row r="440" ht="15.75" customHeight="1">
      <c r="A440" s="48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</row>
    <row r="441" ht="15.75" customHeight="1">
      <c r="A441" s="48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</row>
    <row r="442" ht="15.75" customHeight="1">
      <c r="A442" s="48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</row>
    <row r="443" ht="15.75" customHeight="1">
      <c r="A443" s="48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</row>
    <row r="444" ht="15.75" customHeight="1">
      <c r="A444" s="48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</row>
    <row r="445" ht="15.75" customHeight="1">
      <c r="A445" s="48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</row>
    <row r="446" ht="15.75" customHeight="1">
      <c r="A446" s="48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</row>
    <row r="447" ht="15.75" customHeight="1">
      <c r="A447" s="48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</row>
    <row r="448" ht="15.75" customHeight="1">
      <c r="A448" s="48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</row>
    <row r="449" ht="15.75" customHeight="1">
      <c r="A449" s="48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</row>
    <row r="450" ht="15.75" customHeight="1">
      <c r="A450" s="48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</row>
    <row r="451" ht="15.75" customHeight="1">
      <c r="A451" s="48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</row>
    <row r="452" ht="15.75" customHeight="1">
      <c r="A452" s="48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</row>
    <row r="453" ht="15.75" customHeight="1">
      <c r="A453" s="48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</row>
    <row r="454" ht="15.75" customHeight="1">
      <c r="A454" s="48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</row>
    <row r="455" ht="15.75" customHeight="1">
      <c r="A455" s="48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</row>
    <row r="456" ht="15.75" customHeight="1">
      <c r="A456" s="48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</row>
    <row r="457" ht="15.75" customHeight="1">
      <c r="A457" s="48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</row>
    <row r="458" ht="15.75" customHeight="1">
      <c r="A458" s="48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</row>
    <row r="459" ht="15.75" customHeight="1">
      <c r="A459" s="48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</row>
    <row r="460" ht="15.75" customHeight="1">
      <c r="A460" s="48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</row>
    <row r="461" ht="15.75" customHeight="1">
      <c r="A461" s="48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</row>
    <row r="462" ht="15.75" customHeight="1">
      <c r="A462" s="48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</row>
    <row r="463" ht="15.75" customHeight="1">
      <c r="A463" s="48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</row>
    <row r="464" ht="15.75" customHeight="1">
      <c r="A464" s="48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</row>
    <row r="465" ht="15.75" customHeight="1">
      <c r="A465" s="48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</row>
    <row r="466" ht="15.75" customHeight="1">
      <c r="A466" s="48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</row>
    <row r="467" ht="15.75" customHeight="1">
      <c r="A467" s="48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</row>
    <row r="468" ht="15.75" customHeight="1">
      <c r="A468" s="48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</row>
    <row r="469" ht="15.75" customHeight="1">
      <c r="A469" s="48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</row>
    <row r="470" ht="15.75" customHeight="1">
      <c r="A470" s="48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</row>
    <row r="471" ht="15.75" customHeight="1">
      <c r="A471" s="48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</row>
    <row r="472" ht="15.75" customHeight="1">
      <c r="A472" s="48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</row>
    <row r="473" ht="15.75" customHeight="1">
      <c r="A473" s="48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</row>
    <row r="474" ht="15.75" customHeight="1">
      <c r="A474" s="48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</row>
    <row r="475" ht="15.75" customHeight="1">
      <c r="A475" s="48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</row>
    <row r="476" ht="15.75" customHeight="1">
      <c r="A476" s="48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</row>
    <row r="477" ht="15.75" customHeight="1">
      <c r="A477" s="48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</row>
    <row r="478" ht="15.75" customHeight="1">
      <c r="A478" s="48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</row>
    <row r="479" ht="15.75" customHeight="1">
      <c r="A479" s="48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</row>
    <row r="480" ht="15.75" customHeight="1">
      <c r="A480" s="48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</row>
    <row r="481" ht="15.75" customHeight="1">
      <c r="A481" s="48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</row>
    <row r="482" ht="15.75" customHeight="1">
      <c r="A482" s="48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</row>
    <row r="483" ht="15.75" customHeight="1">
      <c r="A483" s="48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</row>
    <row r="484" ht="15.75" customHeight="1">
      <c r="A484" s="48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</row>
    <row r="485" ht="15.75" customHeight="1">
      <c r="A485" s="48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</row>
    <row r="486" ht="15.75" customHeight="1">
      <c r="A486" s="48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</row>
    <row r="487" ht="15.75" customHeight="1">
      <c r="A487" s="48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</row>
    <row r="488" ht="15.75" customHeight="1">
      <c r="A488" s="48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</row>
    <row r="489" ht="15.75" customHeight="1">
      <c r="A489" s="48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</row>
    <row r="490" ht="15.75" customHeight="1">
      <c r="A490" s="48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</row>
    <row r="491" ht="15.75" customHeight="1">
      <c r="A491" s="48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</row>
    <row r="492" ht="15.75" customHeight="1">
      <c r="A492" s="48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</row>
    <row r="493" ht="15.75" customHeight="1">
      <c r="A493" s="48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</row>
    <row r="494" ht="15.75" customHeight="1">
      <c r="A494" s="48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</row>
    <row r="495" ht="15.75" customHeight="1">
      <c r="A495" s="48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</row>
    <row r="496" ht="15.75" customHeight="1">
      <c r="A496" s="48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</row>
    <row r="497" ht="15.75" customHeight="1">
      <c r="A497" s="48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</row>
    <row r="498" ht="15.75" customHeight="1">
      <c r="A498" s="48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</row>
    <row r="499" ht="15.75" customHeight="1">
      <c r="A499" s="48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</row>
    <row r="500" ht="15.75" customHeight="1">
      <c r="A500" s="48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</row>
    <row r="501" ht="15.75" customHeight="1">
      <c r="A501" s="48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</row>
    <row r="502" ht="15.75" customHeight="1">
      <c r="A502" s="48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</row>
    <row r="503" ht="15.75" customHeight="1">
      <c r="A503" s="48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</row>
    <row r="504" ht="15.75" customHeight="1">
      <c r="A504" s="48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</row>
    <row r="505" ht="15.75" customHeight="1">
      <c r="A505" s="48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</row>
    <row r="506" ht="15.75" customHeight="1">
      <c r="A506" s="48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</row>
    <row r="507" ht="15.75" customHeight="1">
      <c r="A507" s="48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</row>
    <row r="508" ht="15.75" customHeight="1">
      <c r="A508" s="48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</row>
    <row r="509" ht="15.75" customHeight="1">
      <c r="A509" s="48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</row>
    <row r="510" ht="15.75" customHeight="1">
      <c r="A510" s="48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</row>
    <row r="511" ht="15.75" customHeight="1">
      <c r="A511" s="48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</row>
    <row r="512" ht="15.75" customHeight="1">
      <c r="A512" s="48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</row>
    <row r="513" ht="15.75" customHeight="1">
      <c r="A513" s="48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</row>
    <row r="514" ht="15.75" customHeight="1">
      <c r="A514" s="48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</row>
    <row r="515" ht="15.75" customHeight="1">
      <c r="A515" s="48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</row>
    <row r="516" ht="15.75" customHeight="1">
      <c r="A516" s="48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</row>
    <row r="517" ht="15.75" customHeight="1">
      <c r="A517" s="48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</row>
    <row r="518" ht="15.75" customHeight="1">
      <c r="A518" s="48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</row>
    <row r="519" ht="15.75" customHeight="1">
      <c r="A519" s="48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</row>
    <row r="520" ht="15.75" customHeight="1">
      <c r="A520" s="48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</row>
    <row r="521" ht="15.75" customHeight="1">
      <c r="A521" s="48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</row>
    <row r="522" ht="15.75" customHeight="1">
      <c r="A522" s="48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</row>
    <row r="523" ht="15.75" customHeight="1">
      <c r="A523" s="48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</row>
    <row r="524" ht="15.75" customHeight="1">
      <c r="A524" s="48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</row>
    <row r="525" ht="15.75" customHeight="1">
      <c r="A525" s="48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</row>
    <row r="526" ht="15.75" customHeight="1">
      <c r="A526" s="48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</row>
    <row r="527" ht="15.75" customHeight="1">
      <c r="A527" s="48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</row>
    <row r="528" ht="15.75" customHeight="1">
      <c r="A528" s="48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</row>
    <row r="529" ht="15.75" customHeight="1">
      <c r="A529" s="48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</row>
    <row r="530" ht="15.75" customHeight="1">
      <c r="A530" s="48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</row>
    <row r="531" ht="15.75" customHeight="1">
      <c r="A531" s="48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</row>
    <row r="532" ht="15.75" customHeight="1">
      <c r="A532" s="48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</row>
    <row r="533" ht="15.75" customHeight="1">
      <c r="A533" s="48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</row>
    <row r="534" ht="15.75" customHeight="1">
      <c r="A534" s="48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</row>
    <row r="535" ht="15.75" customHeight="1">
      <c r="A535" s="48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</row>
    <row r="536" ht="15.75" customHeight="1">
      <c r="A536" s="48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</row>
    <row r="537" ht="15.75" customHeight="1">
      <c r="A537" s="48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</row>
    <row r="538" ht="15.75" customHeight="1">
      <c r="A538" s="48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</row>
    <row r="539" ht="15.75" customHeight="1">
      <c r="A539" s="48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</row>
    <row r="540" ht="15.75" customHeight="1">
      <c r="A540" s="48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</row>
    <row r="541" ht="15.75" customHeight="1">
      <c r="A541" s="48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</row>
    <row r="542" ht="15.75" customHeight="1">
      <c r="A542" s="48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</row>
    <row r="543" ht="15.75" customHeight="1">
      <c r="A543" s="48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</row>
    <row r="544" ht="15.75" customHeight="1">
      <c r="A544" s="48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</row>
    <row r="545" ht="15.75" customHeight="1">
      <c r="A545" s="48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</row>
    <row r="546" ht="15.75" customHeight="1">
      <c r="A546" s="48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</row>
    <row r="547" ht="15.75" customHeight="1">
      <c r="A547" s="48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</row>
    <row r="548" ht="15.75" customHeight="1">
      <c r="A548" s="48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</row>
    <row r="549" ht="15.75" customHeight="1">
      <c r="A549" s="48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</row>
    <row r="550" ht="15.75" customHeight="1">
      <c r="A550" s="48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</row>
    <row r="551" ht="15.75" customHeight="1">
      <c r="A551" s="48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</row>
    <row r="552" ht="15.75" customHeight="1">
      <c r="A552" s="48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</row>
    <row r="553" ht="15.75" customHeight="1">
      <c r="A553" s="48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</row>
    <row r="554" ht="15.75" customHeight="1">
      <c r="A554" s="48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</row>
    <row r="555" ht="15.75" customHeight="1">
      <c r="A555" s="48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</row>
    <row r="556" ht="15.75" customHeight="1">
      <c r="A556" s="48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</row>
    <row r="557" ht="15.75" customHeight="1">
      <c r="A557" s="48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</row>
    <row r="558" ht="15.75" customHeight="1">
      <c r="A558" s="48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</row>
    <row r="559" ht="15.75" customHeight="1">
      <c r="A559" s="48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</row>
    <row r="560" ht="15.75" customHeight="1">
      <c r="A560" s="48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</row>
    <row r="561" ht="15.75" customHeight="1">
      <c r="A561" s="48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</row>
    <row r="562" ht="15.75" customHeight="1">
      <c r="A562" s="48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</row>
    <row r="563" ht="15.75" customHeight="1">
      <c r="A563" s="48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</row>
    <row r="564" ht="15.75" customHeight="1">
      <c r="A564" s="48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</row>
    <row r="565" ht="15.75" customHeight="1">
      <c r="A565" s="48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</row>
    <row r="566" ht="15.75" customHeight="1">
      <c r="A566" s="48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</row>
    <row r="567" ht="15.75" customHeight="1">
      <c r="A567" s="48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</row>
    <row r="568" ht="15.75" customHeight="1">
      <c r="A568" s="48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</row>
    <row r="569" ht="15.75" customHeight="1">
      <c r="A569" s="48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</row>
    <row r="570" ht="15.75" customHeight="1">
      <c r="A570" s="48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</row>
    <row r="571" ht="15.75" customHeight="1">
      <c r="A571" s="48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</row>
    <row r="572" ht="15.75" customHeight="1">
      <c r="A572" s="48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</row>
    <row r="573" ht="15.75" customHeight="1">
      <c r="A573" s="48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</row>
    <row r="574" ht="15.75" customHeight="1">
      <c r="A574" s="48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</row>
    <row r="575" ht="15.75" customHeight="1">
      <c r="A575" s="48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</row>
    <row r="576" ht="15.75" customHeight="1">
      <c r="A576" s="48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</row>
    <row r="577" ht="15.75" customHeight="1">
      <c r="A577" s="48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</row>
    <row r="578" ht="15.75" customHeight="1">
      <c r="A578" s="48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</row>
    <row r="579" ht="15.75" customHeight="1">
      <c r="A579" s="48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</row>
    <row r="580" ht="15.75" customHeight="1">
      <c r="A580" s="48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</row>
    <row r="581" ht="15.75" customHeight="1">
      <c r="A581" s="48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</row>
    <row r="582" ht="15.75" customHeight="1">
      <c r="A582" s="48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</row>
    <row r="583" ht="15.75" customHeight="1">
      <c r="A583" s="48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</row>
    <row r="584" ht="15.75" customHeight="1">
      <c r="A584" s="48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</row>
    <row r="585" ht="15.75" customHeight="1">
      <c r="A585" s="48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</row>
    <row r="586" ht="15.75" customHeight="1">
      <c r="A586" s="48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</row>
    <row r="587" ht="15.75" customHeight="1">
      <c r="A587" s="48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</row>
    <row r="588" ht="15.75" customHeight="1">
      <c r="A588" s="48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</row>
    <row r="589" ht="15.75" customHeight="1">
      <c r="A589" s="48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</row>
    <row r="590" ht="15.75" customHeight="1">
      <c r="A590" s="48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</row>
    <row r="591" ht="15.75" customHeight="1">
      <c r="A591" s="48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</row>
    <row r="592" ht="15.75" customHeight="1">
      <c r="A592" s="48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48"/>
      <c r="T592" s="48"/>
      <c r="U592" s="48"/>
      <c r="V592" s="48"/>
      <c r="W592" s="48"/>
      <c r="X592" s="48"/>
      <c r="Y592" s="48"/>
      <c r="Z592" s="48"/>
    </row>
    <row r="593" ht="15.75" customHeight="1">
      <c r="A593" s="48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  <c r="O593" s="48"/>
      <c r="P593" s="48"/>
      <c r="Q593" s="48"/>
      <c r="R593" s="48"/>
      <c r="S593" s="48"/>
      <c r="T593" s="48"/>
      <c r="U593" s="48"/>
      <c r="V593" s="48"/>
      <c r="W593" s="48"/>
      <c r="X593" s="48"/>
      <c r="Y593" s="48"/>
      <c r="Z593" s="48"/>
    </row>
    <row r="594" ht="15.75" customHeight="1">
      <c r="A594" s="48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  <c r="O594" s="48"/>
      <c r="P594" s="48"/>
      <c r="Q594" s="48"/>
      <c r="R594" s="48"/>
      <c r="S594" s="48"/>
      <c r="T594" s="48"/>
      <c r="U594" s="48"/>
      <c r="V594" s="48"/>
      <c r="W594" s="48"/>
      <c r="X594" s="48"/>
      <c r="Y594" s="48"/>
      <c r="Z594" s="48"/>
    </row>
    <row r="595" ht="15.75" customHeight="1">
      <c r="A595" s="48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  <c r="O595" s="48"/>
      <c r="P595" s="48"/>
      <c r="Q595" s="48"/>
      <c r="R595" s="48"/>
      <c r="S595" s="48"/>
      <c r="T595" s="48"/>
      <c r="U595" s="48"/>
      <c r="V595" s="48"/>
      <c r="W595" s="48"/>
      <c r="X595" s="48"/>
      <c r="Y595" s="48"/>
      <c r="Z595" s="48"/>
    </row>
    <row r="596" ht="15.75" customHeight="1">
      <c r="A596" s="48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  <c r="O596" s="48"/>
      <c r="P596" s="48"/>
      <c r="Q596" s="48"/>
      <c r="R596" s="48"/>
      <c r="S596" s="48"/>
      <c r="T596" s="48"/>
      <c r="U596" s="48"/>
      <c r="V596" s="48"/>
      <c r="W596" s="48"/>
      <c r="X596" s="48"/>
      <c r="Y596" s="48"/>
      <c r="Z596" s="48"/>
    </row>
    <row r="597" ht="15.75" customHeight="1">
      <c r="A597" s="48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48"/>
      <c r="P597" s="48"/>
      <c r="Q597" s="48"/>
      <c r="R597" s="48"/>
      <c r="S597" s="48"/>
      <c r="T597" s="48"/>
      <c r="U597" s="48"/>
      <c r="V597" s="48"/>
      <c r="W597" s="48"/>
      <c r="X597" s="48"/>
      <c r="Y597" s="48"/>
      <c r="Z597" s="48"/>
    </row>
    <row r="598" ht="15.75" customHeight="1">
      <c r="A598" s="48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  <c r="O598" s="48"/>
      <c r="P598" s="48"/>
      <c r="Q598" s="48"/>
      <c r="R598" s="48"/>
      <c r="S598" s="48"/>
      <c r="T598" s="48"/>
      <c r="U598" s="48"/>
      <c r="V598" s="48"/>
      <c r="W598" s="48"/>
      <c r="X598" s="48"/>
      <c r="Y598" s="48"/>
      <c r="Z598" s="48"/>
    </row>
    <row r="599" ht="15.75" customHeight="1">
      <c r="A599" s="48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48"/>
      <c r="T599" s="48"/>
      <c r="U599" s="48"/>
      <c r="V599" s="48"/>
      <c r="W599" s="48"/>
      <c r="X599" s="48"/>
      <c r="Y599" s="48"/>
      <c r="Z599" s="48"/>
    </row>
    <row r="600" ht="15.75" customHeight="1">
      <c r="A600" s="48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S600" s="48"/>
      <c r="T600" s="48"/>
      <c r="U600" s="48"/>
      <c r="V600" s="48"/>
      <c r="W600" s="48"/>
      <c r="X600" s="48"/>
      <c r="Y600" s="48"/>
      <c r="Z600" s="48"/>
    </row>
    <row r="601" ht="15.75" customHeight="1">
      <c r="A601" s="48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S601" s="48"/>
      <c r="T601" s="48"/>
      <c r="U601" s="48"/>
      <c r="V601" s="48"/>
      <c r="W601" s="48"/>
      <c r="X601" s="48"/>
      <c r="Y601" s="48"/>
      <c r="Z601" s="48"/>
    </row>
    <row r="602" ht="15.75" customHeight="1">
      <c r="A602" s="48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S602" s="48"/>
      <c r="T602" s="48"/>
      <c r="U602" s="48"/>
      <c r="V602" s="48"/>
      <c r="W602" s="48"/>
      <c r="X602" s="48"/>
      <c r="Y602" s="48"/>
      <c r="Z602" s="48"/>
    </row>
    <row r="603" ht="15.75" customHeight="1">
      <c r="A603" s="48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S603" s="48"/>
      <c r="T603" s="48"/>
      <c r="U603" s="48"/>
      <c r="V603" s="48"/>
      <c r="W603" s="48"/>
      <c r="X603" s="48"/>
      <c r="Y603" s="48"/>
      <c r="Z603" s="48"/>
    </row>
    <row r="604" ht="15.75" customHeight="1">
      <c r="A604" s="48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S604" s="48"/>
      <c r="T604" s="48"/>
      <c r="U604" s="48"/>
      <c r="V604" s="48"/>
      <c r="W604" s="48"/>
      <c r="X604" s="48"/>
      <c r="Y604" s="48"/>
      <c r="Z604" s="48"/>
    </row>
    <row r="605" ht="15.75" customHeight="1">
      <c r="A605" s="48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S605" s="48"/>
      <c r="T605" s="48"/>
      <c r="U605" s="48"/>
      <c r="V605" s="48"/>
      <c r="W605" s="48"/>
      <c r="X605" s="48"/>
      <c r="Y605" s="48"/>
      <c r="Z605" s="48"/>
    </row>
    <row r="606" ht="15.75" customHeight="1">
      <c r="A606" s="48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S606" s="48"/>
      <c r="T606" s="48"/>
      <c r="U606" s="48"/>
      <c r="V606" s="48"/>
      <c r="W606" s="48"/>
      <c r="X606" s="48"/>
      <c r="Y606" s="48"/>
      <c r="Z606" s="48"/>
    </row>
    <row r="607" ht="15.75" customHeight="1">
      <c r="A607" s="48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S607" s="48"/>
      <c r="T607" s="48"/>
      <c r="U607" s="48"/>
      <c r="V607" s="48"/>
      <c r="W607" s="48"/>
      <c r="X607" s="48"/>
      <c r="Y607" s="48"/>
      <c r="Z607" s="48"/>
    </row>
    <row r="608" ht="15.75" customHeight="1">
      <c r="A608" s="48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S608" s="48"/>
      <c r="T608" s="48"/>
      <c r="U608" s="48"/>
      <c r="V608" s="48"/>
      <c r="W608" s="48"/>
      <c r="X608" s="48"/>
      <c r="Y608" s="48"/>
      <c r="Z608" s="48"/>
    </row>
    <row r="609" ht="15.75" customHeight="1">
      <c r="A609" s="48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S609" s="48"/>
      <c r="T609" s="48"/>
      <c r="U609" s="48"/>
      <c r="V609" s="48"/>
      <c r="W609" s="48"/>
      <c r="X609" s="48"/>
      <c r="Y609" s="48"/>
      <c r="Z609" s="48"/>
    </row>
    <row r="610" ht="15.75" customHeight="1">
      <c r="A610" s="48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S610" s="48"/>
      <c r="T610" s="48"/>
      <c r="U610" s="48"/>
      <c r="V610" s="48"/>
      <c r="W610" s="48"/>
      <c r="X610" s="48"/>
      <c r="Y610" s="48"/>
      <c r="Z610" s="48"/>
    </row>
    <row r="611" ht="15.75" customHeight="1">
      <c r="A611" s="48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S611" s="48"/>
      <c r="T611" s="48"/>
      <c r="U611" s="48"/>
      <c r="V611" s="48"/>
      <c r="W611" s="48"/>
      <c r="X611" s="48"/>
      <c r="Y611" s="48"/>
      <c r="Z611" s="48"/>
    </row>
    <row r="612" ht="15.75" customHeight="1">
      <c r="A612" s="48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S612" s="48"/>
      <c r="T612" s="48"/>
      <c r="U612" s="48"/>
      <c r="V612" s="48"/>
      <c r="W612" s="48"/>
      <c r="X612" s="48"/>
      <c r="Y612" s="48"/>
      <c r="Z612" s="48"/>
    </row>
    <row r="613" ht="15.75" customHeight="1">
      <c r="A613" s="48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S613" s="48"/>
      <c r="T613" s="48"/>
      <c r="U613" s="48"/>
      <c r="V613" s="48"/>
      <c r="W613" s="48"/>
      <c r="X613" s="48"/>
      <c r="Y613" s="48"/>
      <c r="Z613" s="48"/>
    </row>
    <row r="614" ht="15.75" customHeight="1">
      <c r="A614" s="48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S614" s="48"/>
      <c r="T614" s="48"/>
      <c r="U614" s="48"/>
      <c r="V614" s="48"/>
      <c r="W614" s="48"/>
      <c r="X614" s="48"/>
      <c r="Y614" s="48"/>
      <c r="Z614" s="48"/>
    </row>
    <row r="615" ht="15.75" customHeight="1">
      <c r="A615" s="48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S615" s="48"/>
      <c r="T615" s="48"/>
      <c r="U615" s="48"/>
      <c r="V615" s="48"/>
      <c r="W615" s="48"/>
      <c r="X615" s="48"/>
      <c r="Y615" s="48"/>
      <c r="Z615" s="48"/>
    </row>
    <row r="616" ht="15.75" customHeight="1">
      <c r="A616" s="48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S616" s="48"/>
      <c r="T616" s="48"/>
      <c r="U616" s="48"/>
      <c r="V616" s="48"/>
      <c r="W616" s="48"/>
      <c r="X616" s="48"/>
      <c r="Y616" s="48"/>
      <c r="Z616" s="48"/>
    </row>
    <row r="617" ht="15.75" customHeight="1">
      <c r="A617" s="48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S617" s="48"/>
      <c r="T617" s="48"/>
      <c r="U617" s="48"/>
      <c r="V617" s="48"/>
      <c r="W617" s="48"/>
      <c r="X617" s="48"/>
      <c r="Y617" s="48"/>
      <c r="Z617" s="48"/>
    </row>
    <row r="618" ht="15.75" customHeight="1">
      <c r="A618" s="48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S618" s="48"/>
      <c r="T618" s="48"/>
      <c r="U618" s="48"/>
      <c r="V618" s="48"/>
      <c r="W618" s="48"/>
      <c r="X618" s="48"/>
      <c r="Y618" s="48"/>
      <c r="Z618" s="48"/>
    </row>
    <row r="619" ht="15.75" customHeight="1">
      <c r="A619" s="48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S619" s="48"/>
      <c r="T619" s="48"/>
      <c r="U619" s="48"/>
      <c r="V619" s="48"/>
      <c r="W619" s="48"/>
      <c r="X619" s="48"/>
      <c r="Y619" s="48"/>
      <c r="Z619" s="48"/>
    </row>
    <row r="620" ht="15.75" customHeight="1">
      <c r="A620" s="48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S620" s="48"/>
      <c r="T620" s="48"/>
      <c r="U620" s="48"/>
      <c r="V620" s="48"/>
      <c r="W620" s="48"/>
      <c r="X620" s="48"/>
      <c r="Y620" s="48"/>
      <c r="Z620" s="48"/>
    </row>
    <row r="621" ht="15.75" customHeight="1">
      <c r="A621" s="48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S621" s="48"/>
      <c r="T621" s="48"/>
      <c r="U621" s="48"/>
      <c r="V621" s="48"/>
      <c r="W621" s="48"/>
      <c r="X621" s="48"/>
      <c r="Y621" s="48"/>
      <c r="Z621" s="48"/>
    </row>
    <row r="622" ht="15.75" customHeight="1">
      <c r="A622" s="48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S622" s="48"/>
      <c r="T622" s="48"/>
      <c r="U622" s="48"/>
      <c r="V622" s="48"/>
      <c r="W622" s="48"/>
      <c r="X622" s="48"/>
      <c r="Y622" s="48"/>
      <c r="Z622" s="48"/>
    </row>
    <row r="623" ht="15.75" customHeight="1">
      <c r="A623" s="48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S623" s="48"/>
      <c r="T623" s="48"/>
      <c r="U623" s="48"/>
      <c r="V623" s="48"/>
      <c r="W623" s="48"/>
      <c r="X623" s="48"/>
      <c r="Y623" s="48"/>
      <c r="Z623" s="48"/>
    </row>
    <row r="624" ht="15.75" customHeight="1">
      <c r="A624" s="48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S624" s="48"/>
      <c r="T624" s="48"/>
      <c r="U624" s="48"/>
      <c r="V624" s="48"/>
      <c r="W624" s="48"/>
      <c r="X624" s="48"/>
      <c r="Y624" s="48"/>
      <c r="Z624" s="48"/>
    </row>
    <row r="625" ht="15.75" customHeight="1">
      <c r="A625" s="48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S625" s="48"/>
      <c r="T625" s="48"/>
      <c r="U625" s="48"/>
      <c r="V625" s="48"/>
      <c r="W625" s="48"/>
      <c r="X625" s="48"/>
      <c r="Y625" s="48"/>
      <c r="Z625" s="48"/>
    </row>
    <row r="626" ht="15.75" customHeight="1">
      <c r="A626" s="48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S626" s="48"/>
      <c r="T626" s="48"/>
      <c r="U626" s="48"/>
      <c r="V626" s="48"/>
      <c r="W626" s="48"/>
      <c r="X626" s="48"/>
      <c r="Y626" s="48"/>
      <c r="Z626" s="48"/>
    </row>
    <row r="627" ht="15.75" customHeight="1">
      <c r="A627" s="48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S627" s="48"/>
      <c r="T627" s="48"/>
      <c r="U627" s="48"/>
      <c r="V627" s="48"/>
      <c r="W627" s="48"/>
      <c r="X627" s="48"/>
      <c r="Y627" s="48"/>
      <c r="Z627" s="48"/>
    </row>
    <row r="628" ht="15.75" customHeight="1">
      <c r="A628" s="48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S628" s="48"/>
      <c r="T628" s="48"/>
      <c r="U628" s="48"/>
      <c r="V628" s="48"/>
      <c r="W628" s="48"/>
      <c r="X628" s="48"/>
      <c r="Y628" s="48"/>
      <c r="Z628" s="48"/>
    </row>
    <row r="629" ht="15.75" customHeight="1">
      <c r="A629" s="48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  <c r="S629" s="48"/>
      <c r="T629" s="48"/>
      <c r="U629" s="48"/>
      <c r="V629" s="48"/>
      <c r="W629" s="48"/>
      <c r="X629" s="48"/>
      <c r="Y629" s="48"/>
      <c r="Z629" s="48"/>
    </row>
    <row r="630" ht="15.75" customHeight="1">
      <c r="A630" s="48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  <c r="S630" s="48"/>
      <c r="T630" s="48"/>
      <c r="U630" s="48"/>
      <c r="V630" s="48"/>
      <c r="W630" s="48"/>
      <c r="X630" s="48"/>
      <c r="Y630" s="48"/>
      <c r="Z630" s="48"/>
    </row>
    <row r="631" ht="15.75" customHeight="1">
      <c r="A631" s="48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  <c r="S631" s="48"/>
      <c r="T631" s="48"/>
      <c r="U631" s="48"/>
      <c r="V631" s="48"/>
      <c r="W631" s="48"/>
      <c r="X631" s="48"/>
      <c r="Y631" s="48"/>
      <c r="Z631" s="48"/>
    </row>
    <row r="632" ht="15.75" customHeight="1">
      <c r="A632" s="48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  <c r="S632" s="48"/>
      <c r="T632" s="48"/>
      <c r="U632" s="48"/>
      <c r="V632" s="48"/>
      <c r="W632" s="48"/>
      <c r="X632" s="48"/>
      <c r="Y632" s="48"/>
      <c r="Z632" s="48"/>
    </row>
    <row r="633" ht="15.75" customHeight="1">
      <c r="A633" s="48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  <c r="S633" s="48"/>
      <c r="T633" s="48"/>
      <c r="U633" s="48"/>
      <c r="V633" s="48"/>
      <c r="W633" s="48"/>
      <c r="X633" s="48"/>
      <c r="Y633" s="48"/>
      <c r="Z633" s="48"/>
    </row>
    <row r="634" ht="15.75" customHeight="1">
      <c r="A634" s="48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  <c r="S634" s="48"/>
      <c r="T634" s="48"/>
      <c r="U634" s="48"/>
      <c r="V634" s="48"/>
      <c r="W634" s="48"/>
      <c r="X634" s="48"/>
      <c r="Y634" s="48"/>
      <c r="Z634" s="48"/>
    </row>
    <row r="635" ht="15.75" customHeight="1">
      <c r="A635" s="48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  <c r="S635" s="48"/>
      <c r="T635" s="48"/>
      <c r="U635" s="48"/>
      <c r="V635" s="48"/>
      <c r="W635" s="48"/>
      <c r="X635" s="48"/>
      <c r="Y635" s="48"/>
      <c r="Z635" s="48"/>
    </row>
    <row r="636" ht="15.75" customHeight="1">
      <c r="A636" s="48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  <c r="S636" s="48"/>
      <c r="T636" s="48"/>
      <c r="U636" s="48"/>
      <c r="V636" s="48"/>
      <c r="W636" s="48"/>
      <c r="X636" s="48"/>
      <c r="Y636" s="48"/>
      <c r="Z636" s="48"/>
    </row>
    <row r="637" ht="15.75" customHeight="1">
      <c r="A637" s="48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  <c r="S637" s="48"/>
      <c r="T637" s="48"/>
      <c r="U637" s="48"/>
      <c r="V637" s="48"/>
      <c r="W637" s="48"/>
      <c r="X637" s="48"/>
      <c r="Y637" s="48"/>
      <c r="Z637" s="48"/>
    </row>
    <row r="638" ht="15.75" customHeight="1">
      <c r="A638" s="48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  <c r="S638" s="48"/>
      <c r="T638" s="48"/>
      <c r="U638" s="48"/>
      <c r="V638" s="48"/>
      <c r="W638" s="48"/>
      <c r="X638" s="48"/>
      <c r="Y638" s="48"/>
      <c r="Z638" s="48"/>
    </row>
    <row r="639" ht="15.75" customHeight="1">
      <c r="A639" s="48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  <c r="S639" s="48"/>
      <c r="T639" s="48"/>
      <c r="U639" s="48"/>
      <c r="V639" s="48"/>
      <c r="W639" s="48"/>
      <c r="X639" s="48"/>
      <c r="Y639" s="48"/>
      <c r="Z639" s="48"/>
    </row>
    <row r="640" ht="15.75" customHeight="1">
      <c r="A640" s="48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  <c r="S640" s="48"/>
      <c r="T640" s="48"/>
      <c r="U640" s="48"/>
      <c r="V640" s="48"/>
      <c r="W640" s="48"/>
      <c r="X640" s="48"/>
      <c r="Y640" s="48"/>
      <c r="Z640" s="48"/>
    </row>
    <row r="641" ht="15.75" customHeight="1">
      <c r="A641" s="48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  <c r="S641" s="48"/>
      <c r="T641" s="48"/>
      <c r="U641" s="48"/>
      <c r="V641" s="48"/>
      <c r="W641" s="48"/>
      <c r="X641" s="48"/>
      <c r="Y641" s="48"/>
      <c r="Z641" s="48"/>
    </row>
    <row r="642" ht="15.75" customHeight="1">
      <c r="A642" s="48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  <c r="S642" s="48"/>
      <c r="T642" s="48"/>
      <c r="U642" s="48"/>
      <c r="V642" s="48"/>
      <c r="W642" s="48"/>
      <c r="X642" s="48"/>
      <c r="Y642" s="48"/>
      <c r="Z642" s="48"/>
    </row>
    <row r="643" ht="15.75" customHeight="1">
      <c r="A643" s="48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  <c r="S643" s="48"/>
      <c r="T643" s="48"/>
      <c r="U643" s="48"/>
      <c r="V643" s="48"/>
      <c r="W643" s="48"/>
      <c r="X643" s="48"/>
      <c r="Y643" s="48"/>
      <c r="Z643" s="48"/>
    </row>
    <row r="644" ht="15.75" customHeight="1">
      <c r="A644" s="48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  <c r="S644" s="48"/>
      <c r="T644" s="48"/>
      <c r="U644" s="48"/>
      <c r="V644" s="48"/>
      <c r="W644" s="48"/>
      <c r="X644" s="48"/>
      <c r="Y644" s="48"/>
      <c r="Z644" s="48"/>
    </row>
    <row r="645" ht="15.75" customHeight="1">
      <c r="A645" s="48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  <c r="S645" s="48"/>
      <c r="T645" s="48"/>
      <c r="U645" s="48"/>
      <c r="V645" s="48"/>
      <c r="W645" s="48"/>
      <c r="X645" s="48"/>
      <c r="Y645" s="48"/>
      <c r="Z645" s="48"/>
    </row>
    <row r="646" ht="15.75" customHeight="1">
      <c r="A646" s="48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  <c r="S646" s="48"/>
      <c r="T646" s="48"/>
      <c r="U646" s="48"/>
      <c r="V646" s="48"/>
      <c r="W646" s="48"/>
      <c r="X646" s="48"/>
      <c r="Y646" s="48"/>
      <c r="Z646" s="48"/>
    </row>
    <row r="647" ht="15.75" customHeight="1">
      <c r="A647" s="48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  <c r="S647" s="48"/>
      <c r="T647" s="48"/>
      <c r="U647" s="48"/>
      <c r="V647" s="48"/>
      <c r="W647" s="48"/>
      <c r="X647" s="48"/>
      <c r="Y647" s="48"/>
      <c r="Z647" s="48"/>
    </row>
    <row r="648" ht="15.75" customHeight="1">
      <c r="A648" s="48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  <c r="S648" s="48"/>
      <c r="T648" s="48"/>
      <c r="U648" s="48"/>
      <c r="V648" s="48"/>
      <c r="W648" s="48"/>
      <c r="X648" s="48"/>
      <c r="Y648" s="48"/>
      <c r="Z648" s="48"/>
    </row>
    <row r="649" ht="15.75" customHeight="1">
      <c r="A649" s="48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  <c r="S649" s="48"/>
      <c r="T649" s="48"/>
      <c r="U649" s="48"/>
      <c r="V649" s="48"/>
      <c r="W649" s="48"/>
      <c r="X649" s="48"/>
      <c r="Y649" s="48"/>
      <c r="Z649" s="48"/>
    </row>
    <row r="650" ht="15.75" customHeight="1">
      <c r="A650" s="48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  <c r="S650" s="48"/>
      <c r="T650" s="48"/>
      <c r="U650" s="48"/>
      <c r="V650" s="48"/>
      <c r="W650" s="48"/>
      <c r="X650" s="48"/>
      <c r="Y650" s="48"/>
      <c r="Z650" s="48"/>
    </row>
    <row r="651" ht="15.75" customHeight="1">
      <c r="A651" s="48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  <c r="S651" s="48"/>
      <c r="T651" s="48"/>
      <c r="U651" s="48"/>
      <c r="V651" s="48"/>
      <c r="W651" s="48"/>
      <c r="X651" s="48"/>
      <c r="Y651" s="48"/>
      <c r="Z651" s="48"/>
    </row>
    <row r="652" ht="15.75" customHeight="1">
      <c r="A652" s="48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  <c r="S652" s="48"/>
      <c r="T652" s="48"/>
      <c r="U652" s="48"/>
      <c r="V652" s="48"/>
      <c r="W652" s="48"/>
      <c r="X652" s="48"/>
      <c r="Y652" s="48"/>
      <c r="Z652" s="48"/>
    </row>
    <row r="653" ht="15.75" customHeight="1">
      <c r="A653" s="48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  <c r="S653" s="48"/>
      <c r="T653" s="48"/>
      <c r="U653" s="48"/>
      <c r="V653" s="48"/>
      <c r="W653" s="48"/>
      <c r="X653" s="48"/>
      <c r="Y653" s="48"/>
      <c r="Z653" s="48"/>
    </row>
    <row r="654" ht="15.75" customHeight="1">
      <c r="A654" s="48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  <c r="S654" s="48"/>
      <c r="T654" s="48"/>
      <c r="U654" s="48"/>
      <c r="V654" s="48"/>
      <c r="W654" s="48"/>
      <c r="X654" s="48"/>
      <c r="Y654" s="48"/>
      <c r="Z654" s="48"/>
    </row>
    <row r="655" ht="15.75" customHeight="1">
      <c r="A655" s="48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  <c r="S655" s="48"/>
      <c r="T655" s="48"/>
      <c r="U655" s="48"/>
      <c r="V655" s="48"/>
      <c r="W655" s="48"/>
      <c r="X655" s="48"/>
      <c r="Y655" s="48"/>
      <c r="Z655" s="48"/>
    </row>
    <row r="656" ht="15.75" customHeight="1">
      <c r="A656" s="48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  <c r="S656" s="48"/>
      <c r="T656" s="48"/>
      <c r="U656" s="48"/>
      <c r="V656" s="48"/>
      <c r="W656" s="48"/>
      <c r="X656" s="48"/>
      <c r="Y656" s="48"/>
      <c r="Z656" s="48"/>
    </row>
    <row r="657" ht="15.75" customHeight="1">
      <c r="A657" s="48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  <c r="S657" s="48"/>
      <c r="T657" s="48"/>
      <c r="U657" s="48"/>
      <c r="V657" s="48"/>
      <c r="W657" s="48"/>
      <c r="X657" s="48"/>
      <c r="Y657" s="48"/>
      <c r="Z657" s="48"/>
    </row>
    <row r="658" ht="15.75" customHeight="1">
      <c r="A658" s="48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  <c r="S658" s="48"/>
      <c r="T658" s="48"/>
      <c r="U658" s="48"/>
      <c r="V658" s="48"/>
      <c r="W658" s="48"/>
      <c r="X658" s="48"/>
      <c r="Y658" s="48"/>
      <c r="Z658" s="48"/>
    </row>
    <row r="659" ht="15.75" customHeight="1">
      <c r="A659" s="48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  <c r="S659" s="48"/>
      <c r="T659" s="48"/>
      <c r="U659" s="48"/>
      <c r="V659" s="48"/>
      <c r="W659" s="48"/>
      <c r="X659" s="48"/>
      <c r="Y659" s="48"/>
      <c r="Z659" s="48"/>
    </row>
    <row r="660" ht="15.75" customHeight="1">
      <c r="A660" s="48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  <c r="S660" s="48"/>
      <c r="T660" s="48"/>
      <c r="U660" s="48"/>
      <c r="V660" s="48"/>
      <c r="W660" s="48"/>
      <c r="X660" s="48"/>
      <c r="Y660" s="48"/>
      <c r="Z660" s="48"/>
    </row>
    <row r="661" ht="15.75" customHeight="1">
      <c r="A661" s="48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  <c r="S661" s="48"/>
      <c r="T661" s="48"/>
      <c r="U661" s="48"/>
      <c r="V661" s="48"/>
      <c r="W661" s="48"/>
      <c r="X661" s="48"/>
      <c r="Y661" s="48"/>
      <c r="Z661" s="48"/>
    </row>
    <row r="662" ht="15.75" customHeight="1">
      <c r="A662" s="48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  <c r="S662" s="48"/>
      <c r="T662" s="48"/>
      <c r="U662" s="48"/>
      <c r="V662" s="48"/>
      <c r="W662" s="48"/>
      <c r="X662" s="48"/>
      <c r="Y662" s="48"/>
      <c r="Z662" s="48"/>
    </row>
    <row r="663" ht="15.75" customHeight="1">
      <c r="A663" s="48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  <c r="S663" s="48"/>
      <c r="T663" s="48"/>
      <c r="U663" s="48"/>
      <c r="V663" s="48"/>
      <c r="W663" s="48"/>
      <c r="X663" s="48"/>
      <c r="Y663" s="48"/>
      <c r="Z663" s="48"/>
    </row>
    <row r="664" ht="15.75" customHeight="1">
      <c r="A664" s="48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  <c r="S664" s="48"/>
      <c r="T664" s="48"/>
      <c r="U664" s="48"/>
      <c r="V664" s="48"/>
      <c r="W664" s="48"/>
      <c r="X664" s="48"/>
      <c r="Y664" s="48"/>
      <c r="Z664" s="48"/>
    </row>
    <row r="665" ht="15.75" customHeight="1">
      <c r="A665" s="48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  <c r="S665" s="48"/>
      <c r="T665" s="48"/>
      <c r="U665" s="48"/>
      <c r="V665" s="48"/>
      <c r="W665" s="48"/>
      <c r="X665" s="48"/>
      <c r="Y665" s="48"/>
      <c r="Z665" s="48"/>
    </row>
    <row r="666" ht="15.75" customHeight="1">
      <c r="A666" s="48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  <c r="S666" s="48"/>
      <c r="T666" s="48"/>
      <c r="U666" s="48"/>
      <c r="V666" s="48"/>
      <c r="W666" s="48"/>
      <c r="X666" s="48"/>
      <c r="Y666" s="48"/>
      <c r="Z666" s="48"/>
    </row>
    <row r="667" ht="15.75" customHeight="1">
      <c r="A667" s="48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  <c r="S667" s="48"/>
      <c r="T667" s="48"/>
      <c r="U667" s="48"/>
      <c r="V667" s="48"/>
      <c r="W667" s="48"/>
      <c r="X667" s="48"/>
      <c r="Y667" s="48"/>
      <c r="Z667" s="48"/>
    </row>
    <row r="668" ht="15.75" customHeight="1">
      <c r="A668" s="48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  <c r="S668" s="48"/>
      <c r="T668" s="48"/>
      <c r="U668" s="48"/>
      <c r="V668" s="48"/>
      <c r="W668" s="48"/>
      <c r="X668" s="48"/>
      <c r="Y668" s="48"/>
      <c r="Z668" s="48"/>
    </row>
    <row r="669" ht="15.75" customHeight="1">
      <c r="A669" s="48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  <c r="S669" s="48"/>
      <c r="T669" s="48"/>
      <c r="U669" s="48"/>
      <c r="V669" s="48"/>
      <c r="W669" s="48"/>
      <c r="X669" s="48"/>
      <c r="Y669" s="48"/>
      <c r="Z669" s="48"/>
    </row>
    <row r="670" ht="15.75" customHeight="1">
      <c r="A670" s="48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  <c r="S670" s="48"/>
      <c r="T670" s="48"/>
      <c r="U670" s="48"/>
      <c r="V670" s="48"/>
      <c r="W670" s="48"/>
      <c r="X670" s="48"/>
      <c r="Y670" s="48"/>
      <c r="Z670" s="48"/>
    </row>
    <row r="671" ht="15.75" customHeight="1">
      <c r="A671" s="48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  <c r="S671" s="48"/>
      <c r="T671" s="48"/>
      <c r="U671" s="48"/>
      <c r="V671" s="48"/>
      <c r="W671" s="48"/>
      <c r="X671" s="48"/>
      <c r="Y671" s="48"/>
      <c r="Z671" s="48"/>
    </row>
    <row r="672" ht="15.75" customHeight="1">
      <c r="A672" s="48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  <c r="S672" s="48"/>
      <c r="T672" s="48"/>
      <c r="U672" s="48"/>
      <c r="V672" s="48"/>
      <c r="W672" s="48"/>
      <c r="X672" s="48"/>
      <c r="Y672" s="48"/>
      <c r="Z672" s="48"/>
    </row>
    <row r="673" ht="15.75" customHeight="1">
      <c r="A673" s="48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  <c r="S673" s="48"/>
      <c r="T673" s="48"/>
      <c r="U673" s="48"/>
      <c r="V673" s="48"/>
      <c r="W673" s="48"/>
      <c r="X673" s="48"/>
      <c r="Y673" s="48"/>
      <c r="Z673" s="48"/>
    </row>
    <row r="674" ht="15.75" customHeight="1">
      <c r="A674" s="48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  <c r="S674" s="48"/>
      <c r="T674" s="48"/>
      <c r="U674" s="48"/>
      <c r="V674" s="48"/>
      <c r="W674" s="48"/>
      <c r="X674" s="48"/>
      <c r="Y674" s="48"/>
      <c r="Z674" s="48"/>
    </row>
    <row r="675" ht="15.75" customHeight="1">
      <c r="A675" s="48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  <c r="S675" s="48"/>
      <c r="T675" s="48"/>
      <c r="U675" s="48"/>
      <c r="V675" s="48"/>
      <c r="W675" s="48"/>
      <c r="X675" s="48"/>
      <c r="Y675" s="48"/>
      <c r="Z675" s="48"/>
    </row>
    <row r="676" ht="15.75" customHeight="1">
      <c r="A676" s="48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  <c r="S676" s="48"/>
      <c r="T676" s="48"/>
      <c r="U676" s="48"/>
      <c r="V676" s="48"/>
      <c r="W676" s="48"/>
      <c r="X676" s="48"/>
      <c r="Y676" s="48"/>
      <c r="Z676" s="48"/>
    </row>
    <row r="677" ht="15.75" customHeight="1">
      <c r="A677" s="48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  <c r="S677" s="48"/>
      <c r="T677" s="48"/>
      <c r="U677" s="48"/>
      <c r="V677" s="48"/>
      <c r="W677" s="48"/>
      <c r="X677" s="48"/>
      <c r="Y677" s="48"/>
      <c r="Z677" s="48"/>
    </row>
    <row r="678" ht="15.75" customHeight="1">
      <c r="A678" s="48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  <c r="S678" s="48"/>
      <c r="T678" s="48"/>
      <c r="U678" s="48"/>
      <c r="V678" s="48"/>
      <c r="W678" s="48"/>
      <c r="X678" s="48"/>
      <c r="Y678" s="48"/>
      <c r="Z678" s="48"/>
    </row>
    <row r="679" ht="15.75" customHeight="1">
      <c r="A679" s="48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  <c r="S679" s="48"/>
      <c r="T679" s="48"/>
      <c r="U679" s="48"/>
      <c r="V679" s="48"/>
      <c r="W679" s="48"/>
      <c r="X679" s="48"/>
      <c r="Y679" s="48"/>
      <c r="Z679" s="48"/>
    </row>
    <row r="680" ht="15.75" customHeight="1">
      <c r="A680" s="48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  <c r="S680" s="48"/>
      <c r="T680" s="48"/>
      <c r="U680" s="48"/>
      <c r="V680" s="48"/>
      <c r="W680" s="48"/>
      <c r="X680" s="48"/>
      <c r="Y680" s="48"/>
      <c r="Z680" s="48"/>
    </row>
    <row r="681" ht="15.75" customHeight="1">
      <c r="A681" s="48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  <c r="S681" s="48"/>
      <c r="T681" s="48"/>
      <c r="U681" s="48"/>
      <c r="V681" s="48"/>
      <c r="W681" s="48"/>
      <c r="X681" s="48"/>
      <c r="Y681" s="48"/>
      <c r="Z681" s="48"/>
    </row>
    <row r="682" ht="15.75" customHeight="1">
      <c r="A682" s="48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  <c r="S682" s="48"/>
      <c r="T682" s="48"/>
      <c r="U682" s="48"/>
      <c r="V682" s="48"/>
      <c r="W682" s="48"/>
      <c r="X682" s="48"/>
      <c r="Y682" s="48"/>
      <c r="Z682" s="48"/>
    </row>
    <row r="683" ht="15.75" customHeight="1">
      <c r="A683" s="48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  <c r="S683" s="48"/>
      <c r="T683" s="48"/>
      <c r="U683" s="48"/>
      <c r="V683" s="48"/>
      <c r="W683" s="48"/>
      <c r="X683" s="48"/>
      <c r="Y683" s="48"/>
      <c r="Z683" s="48"/>
    </row>
    <row r="684" ht="15.75" customHeight="1">
      <c r="A684" s="48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  <c r="S684" s="48"/>
      <c r="T684" s="48"/>
      <c r="U684" s="48"/>
      <c r="V684" s="48"/>
      <c r="W684" s="48"/>
      <c r="X684" s="48"/>
      <c r="Y684" s="48"/>
      <c r="Z684" s="48"/>
    </row>
    <row r="685" ht="15.75" customHeight="1">
      <c r="A685" s="48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  <c r="S685" s="48"/>
      <c r="T685" s="48"/>
      <c r="U685" s="48"/>
      <c r="V685" s="48"/>
      <c r="W685" s="48"/>
      <c r="X685" s="48"/>
      <c r="Y685" s="48"/>
      <c r="Z685" s="48"/>
    </row>
    <row r="686" ht="15.75" customHeight="1">
      <c r="A686" s="48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  <c r="S686" s="48"/>
      <c r="T686" s="48"/>
      <c r="U686" s="48"/>
      <c r="V686" s="48"/>
      <c r="W686" s="48"/>
      <c r="X686" s="48"/>
      <c r="Y686" s="48"/>
      <c r="Z686" s="48"/>
    </row>
    <row r="687" ht="15.75" customHeight="1">
      <c r="A687" s="48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  <c r="S687" s="48"/>
      <c r="T687" s="48"/>
      <c r="U687" s="48"/>
      <c r="V687" s="48"/>
      <c r="W687" s="48"/>
      <c r="X687" s="48"/>
      <c r="Y687" s="48"/>
      <c r="Z687" s="48"/>
    </row>
    <row r="688" ht="15.75" customHeight="1">
      <c r="A688" s="48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  <c r="S688" s="48"/>
      <c r="T688" s="48"/>
      <c r="U688" s="48"/>
      <c r="V688" s="48"/>
      <c r="W688" s="48"/>
      <c r="X688" s="48"/>
      <c r="Y688" s="48"/>
      <c r="Z688" s="48"/>
    </row>
    <row r="689" ht="15.75" customHeight="1">
      <c r="A689" s="48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  <c r="S689" s="48"/>
      <c r="T689" s="48"/>
      <c r="U689" s="48"/>
      <c r="V689" s="48"/>
      <c r="W689" s="48"/>
      <c r="X689" s="48"/>
      <c r="Y689" s="48"/>
      <c r="Z689" s="48"/>
    </row>
    <row r="690" ht="15.75" customHeight="1">
      <c r="A690" s="48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  <c r="S690" s="48"/>
      <c r="T690" s="48"/>
      <c r="U690" s="48"/>
      <c r="V690" s="48"/>
      <c r="W690" s="48"/>
      <c r="X690" s="48"/>
      <c r="Y690" s="48"/>
      <c r="Z690" s="48"/>
    </row>
    <row r="691" ht="15.75" customHeight="1">
      <c r="A691" s="48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  <c r="S691" s="48"/>
      <c r="T691" s="48"/>
      <c r="U691" s="48"/>
      <c r="V691" s="48"/>
      <c r="W691" s="48"/>
      <c r="X691" s="48"/>
      <c r="Y691" s="48"/>
      <c r="Z691" s="48"/>
    </row>
    <row r="692" ht="15.75" customHeight="1">
      <c r="A692" s="48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  <c r="S692" s="48"/>
      <c r="T692" s="48"/>
      <c r="U692" s="48"/>
      <c r="V692" s="48"/>
      <c r="W692" s="48"/>
      <c r="X692" s="48"/>
      <c r="Y692" s="48"/>
      <c r="Z692" s="48"/>
    </row>
    <row r="693" ht="15.75" customHeight="1">
      <c r="A693" s="48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  <c r="S693" s="48"/>
      <c r="T693" s="48"/>
      <c r="U693" s="48"/>
      <c r="V693" s="48"/>
      <c r="W693" s="48"/>
      <c r="X693" s="48"/>
      <c r="Y693" s="48"/>
      <c r="Z693" s="48"/>
    </row>
    <row r="694" ht="15.75" customHeight="1">
      <c r="A694" s="48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  <c r="S694" s="48"/>
      <c r="T694" s="48"/>
      <c r="U694" s="48"/>
      <c r="V694" s="48"/>
      <c r="W694" s="48"/>
      <c r="X694" s="48"/>
      <c r="Y694" s="48"/>
      <c r="Z694" s="48"/>
    </row>
    <row r="695" ht="15.75" customHeight="1">
      <c r="A695" s="48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  <c r="S695" s="48"/>
      <c r="T695" s="48"/>
      <c r="U695" s="48"/>
      <c r="V695" s="48"/>
      <c r="W695" s="48"/>
      <c r="X695" s="48"/>
      <c r="Y695" s="48"/>
      <c r="Z695" s="48"/>
    </row>
    <row r="696" ht="15.75" customHeight="1">
      <c r="A696" s="48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  <c r="S696" s="48"/>
      <c r="T696" s="48"/>
      <c r="U696" s="48"/>
      <c r="V696" s="48"/>
      <c r="W696" s="48"/>
      <c r="X696" s="48"/>
      <c r="Y696" s="48"/>
      <c r="Z696" s="48"/>
    </row>
    <row r="697" ht="15.75" customHeight="1">
      <c r="A697" s="48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  <c r="S697" s="48"/>
      <c r="T697" s="48"/>
      <c r="U697" s="48"/>
      <c r="V697" s="48"/>
      <c r="W697" s="48"/>
      <c r="X697" s="48"/>
      <c r="Y697" s="48"/>
      <c r="Z697" s="48"/>
    </row>
    <row r="698" ht="15.75" customHeight="1">
      <c r="A698" s="48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  <c r="S698" s="48"/>
      <c r="T698" s="48"/>
      <c r="U698" s="48"/>
      <c r="V698" s="48"/>
      <c r="W698" s="48"/>
      <c r="X698" s="48"/>
      <c r="Y698" s="48"/>
      <c r="Z698" s="48"/>
    </row>
    <row r="699" ht="15.75" customHeight="1">
      <c r="A699" s="48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  <c r="S699" s="48"/>
      <c r="T699" s="48"/>
      <c r="U699" s="48"/>
      <c r="V699" s="48"/>
      <c r="W699" s="48"/>
      <c r="X699" s="48"/>
      <c r="Y699" s="48"/>
      <c r="Z699" s="48"/>
    </row>
    <row r="700" ht="15.75" customHeight="1">
      <c r="A700" s="48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  <c r="S700" s="48"/>
      <c r="T700" s="48"/>
      <c r="U700" s="48"/>
      <c r="V700" s="48"/>
      <c r="W700" s="48"/>
      <c r="X700" s="48"/>
      <c r="Y700" s="48"/>
      <c r="Z700" s="48"/>
    </row>
    <row r="701" ht="15.75" customHeight="1">
      <c r="A701" s="48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  <c r="S701" s="48"/>
      <c r="T701" s="48"/>
      <c r="U701" s="48"/>
      <c r="V701" s="48"/>
      <c r="W701" s="48"/>
      <c r="X701" s="48"/>
      <c r="Y701" s="48"/>
      <c r="Z701" s="48"/>
    </row>
    <row r="702" ht="15.75" customHeight="1">
      <c r="A702" s="48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  <c r="S702" s="48"/>
      <c r="T702" s="48"/>
      <c r="U702" s="48"/>
      <c r="V702" s="48"/>
      <c r="W702" s="48"/>
      <c r="X702" s="48"/>
      <c r="Y702" s="48"/>
      <c r="Z702" s="48"/>
    </row>
    <row r="703" ht="15.75" customHeight="1">
      <c r="A703" s="48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  <c r="S703" s="48"/>
      <c r="T703" s="48"/>
      <c r="U703" s="48"/>
      <c r="V703" s="48"/>
      <c r="W703" s="48"/>
      <c r="X703" s="48"/>
      <c r="Y703" s="48"/>
      <c r="Z703" s="48"/>
    </row>
    <row r="704" ht="15.75" customHeight="1">
      <c r="A704" s="48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  <c r="S704" s="48"/>
      <c r="T704" s="48"/>
      <c r="U704" s="48"/>
      <c r="V704" s="48"/>
      <c r="W704" s="48"/>
      <c r="X704" s="48"/>
      <c r="Y704" s="48"/>
      <c r="Z704" s="48"/>
    </row>
    <row r="705" ht="15.75" customHeight="1">
      <c r="A705" s="48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  <c r="S705" s="48"/>
      <c r="T705" s="48"/>
      <c r="U705" s="48"/>
      <c r="V705" s="48"/>
      <c r="W705" s="48"/>
      <c r="X705" s="48"/>
      <c r="Y705" s="48"/>
      <c r="Z705" s="48"/>
    </row>
    <row r="706" ht="15.75" customHeight="1">
      <c r="A706" s="48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  <c r="S706" s="48"/>
      <c r="T706" s="48"/>
      <c r="U706" s="48"/>
      <c r="V706" s="48"/>
      <c r="W706" s="48"/>
      <c r="X706" s="48"/>
      <c r="Y706" s="48"/>
      <c r="Z706" s="48"/>
    </row>
    <row r="707" ht="15.75" customHeight="1">
      <c r="A707" s="48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  <c r="S707" s="48"/>
      <c r="T707" s="48"/>
      <c r="U707" s="48"/>
      <c r="V707" s="48"/>
      <c r="W707" s="48"/>
      <c r="X707" s="48"/>
      <c r="Y707" s="48"/>
      <c r="Z707" s="48"/>
    </row>
    <row r="708" ht="15.75" customHeight="1">
      <c r="A708" s="48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  <c r="S708" s="48"/>
      <c r="T708" s="48"/>
      <c r="U708" s="48"/>
      <c r="V708" s="48"/>
      <c r="W708" s="48"/>
      <c r="X708" s="48"/>
      <c r="Y708" s="48"/>
      <c r="Z708" s="48"/>
    </row>
    <row r="709" ht="15.75" customHeight="1">
      <c r="A709" s="48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  <c r="S709" s="48"/>
      <c r="T709" s="48"/>
      <c r="U709" s="48"/>
      <c r="V709" s="48"/>
      <c r="W709" s="48"/>
      <c r="X709" s="48"/>
      <c r="Y709" s="48"/>
      <c r="Z709" s="48"/>
    </row>
    <row r="710" ht="15.75" customHeight="1">
      <c r="A710" s="48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  <c r="S710" s="48"/>
      <c r="T710" s="48"/>
      <c r="U710" s="48"/>
      <c r="V710" s="48"/>
      <c r="W710" s="48"/>
      <c r="X710" s="48"/>
      <c r="Y710" s="48"/>
      <c r="Z710" s="48"/>
    </row>
    <row r="711" ht="15.75" customHeight="1">
      <c r="A711" s="48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  <c r="S711" s="48"/>
      <c r="T711" s="48"/>
      <c r="U711" s="48"/>
      <c r="V711" s="48"/>
      <c r="W711" s="48"/>
      <c r="X711" s="48"/>
      <c r="Y711" s="48"/>
      <c r="Z711" s="48"/>
    </row>
    <row r="712" ht="15.75" customHeight="1">
      <c r="A712" s="48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  <c r="S712" s="48"/>
      <c r="T712" s="48"/>
      <c r="U712" s="48"/>
      <c r="V712" s="48"/>
      <c r="W712" s="48"/>
      <c r="X712" s="48"/>
      <c r="Y712" s="48"/>
      <c r="Z712" s="48"/>
    </row>
    <row r="713" ht="15.75" customHeight="1">
      <c r="A713" s="48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  <c r="S713" s="48"/>
      <c r="T713" s="48"/>
      <c r="U713" s="48"/>
      <c r="V713" s="48"/>
      <c r="W713" s="48"/>
      <c r="X713" s="48"/>
      <c r="Y713" s="48"/>
      <c r="Z713" s="48"/>
    </row>
    <row r="714" ht="15.75" customHeight="1">
      <c r="A714" s="48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  <c r="S714" s="48"/>
      <c r="T714" s="48"/>
      <c r="U714" s="48"/>
      <c r="V714" s="48"/>
      <c r="W714" s="48"/>
      <c r="X714" s="48"/>
      <c r="Y714" s="48"/>
      <c r="Z714" s="48"/>
    </row>
    <row r="715" ht="15.75" customHeight="1">
      <c r="A715" s="48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  <c r="S715" s="48"/>
      <c r="T715" s="48"/>
      <c r="U715" s="48"/>
      <c r="V715" s="48"/>
      <c r="W715" s="48"/>
      <c r="X715" s="48"/>
      <c r="Y715" s="48"/>
      <c r="Z715" s="48"/>
    </row>
    <row r="716" ht="15.75" customHeight="1">
      <c r="A716" s="48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  <c r="S716" s="48"/>
      <c r="T716" s="48"/>
      <c r="U716" s="48"/>
      <c r="V716" s="48"/>
      <c r="W716" s="48"/>
      <c r="X716" s="48"/>
      <c r="Y716" s="48"/>
      <c r="Z716" s="48"/>
    </row>
    <row r="717" ht="15.75" customHeight="1">
      <c r="A717" s="48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  <c r="S717" s="48"/>
      <c r="T717" s="48"/>
      <c r="U717" s="48"/>
      <c r="V717" s="48"/>
      <c r="W717" s="48"/>
      <c r="X717" s="48"/>
      <c r="Y717" s="48"/>
      <c r="Z717" s="48"/>
    </row>
    <row r="718" ht="15.75" customHeight="1">
      <c r="A718" s="48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  <c r="S718" s="48"/>
      <c r="T718" s="48"/>
      <c r="U718" s="48"/>
      <c r="V718" s="48"/>
      <c r="W718" s="48"/>
      <c r="X718" s="48"/>
      <c r="Y718" s="48"/>
      <c r="Z718" s="48"/>
    </row>
    <row r="719" ht="15.75" customHeight="1">
      <c r="A719" s="48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  <c r="S719" s="48"/>
      <c r="T719" s="48"/>
      <c r="U719" s="48"/>
      <c r="V719" s="48"/>
      <c r="W719" s="48"/>
      <c r="X719" s="48"/>
      <c r="Y719" s="48"/>
      <c r="Z719" s="48"/>
    </row>
    <row r="720" ht="15.75" customHeight="1">
      <c r="A720" s="48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  <c r="S720" s="48"/>
      <c r="T720" s="48"/>
      <c r="U720" s="48"/>
      <c r="V720" s="48"/>
      <c r="W720" s="48"/>
      <c r="X720" s="48"/>
      <c r="Y720" s="48"/>
      <c r="Z720" s="48"/>
    </row>
    <row r="721" ht="15.75" customHeight="1">
      <c r="A721" s="48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  <c r="S721" s="48"/>
      <c r="T721" s="48"/>
      <c r="U721" s="48"/>
      <c r="V721" s="48"/>
      <c r="W721" s="48"/>
      <c r="X721" s="48"/>
      <c r="Y721" s="48"/>
      <c r="Z721" s="48"/>
    </row>
    <row r="722" ht="15.75" customHeight="1">
      <c r="A722" s="48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  <c r="S722" s="48"/>
      <c r="T722" s="48"/>
      <c r="U722" s="48"/>
      <c r="V722" s="48"/>
      <c r="W722" s="48"/>
      <c r="X722" s="48"/>
      <c r="Y722" s="48"/>
      <c r="Z722" s="48"/>
    </row>
    <row r="723" ht="15.75" customHeight="1">
      <c r="A723" s="48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  <c r="S723" s="48"/>
      <c r="T723" s="48"/>
      <c r="U723" s="48"/>
      <c r="V723" s="48"/>
      <c r="W723" s="48"/>
      <c r="X723" s="48"/>
      <c r="Y723" s="48"/>
      <c r="Z723" s="48"/>
    </row>
    <row r="724" ht="15.75" customHeight="1">
      <c r="A724" s="48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  <c r="S724" s="48"/>
      <c r="T724" s="48"/>
      <c r="U724" s="48"/>
      <c r="V724" s="48"/>
      <c r="W724" s="48"/>
      <c r="X724" s="48"/>
      <c r="Y724" s="48"/>
      <c r="Z724" s="48"/>
    </row>
    <row r="725" ht="15.75" customHeight="1">
      <c r="A725" s="48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  <c r="S725" s="48"/>
      <c r="T725" s="48"/>
      <c r="U725" s="48"/>
      <c r="V725" s="48"/>
      <c r="W725" s="48"/>
      <c r="X725" s="48"/>
      <c r="Y725" s="48"/>
      <c r="Z725" s="48"/>
    </row>
    <row r="726" ht="15.75" customHeight="1">
      <c r="A726" s="48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  <c r="S726" s="48"/>
      <c r="T726" s="48"/>
      <c r="U726" s="48"/>
      <c r="V726" s="48"/>
      <c r="W726" s="48"/>
      <c r="X726" s="48"/>
      <c r="Y726" s="48"/>
      <c r="Z726" s="48"/>
    </row>
    <row r="727" ht="15.75" customHeight="1">
      <c r="A727" s="48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  <c r="S727" s="48"/>
      <c r="T727" s="48"/>
      <c r="U727" s="48"/>
      <c r="V727" s="48"/>
      <c r="W727" s="48"/>
      <c r="X727" s="48"/>
      <c r="Y727" s="48"/>
      <c r="Z727" s="48"/>
    </row>
    <row r="728" ht="15.75" customHeight="1">
      <c r="A728" s="48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  <c r="S728" s="48"/>
      <c r="T728" s="48"/>
      <c r="U728" s="48"/>
      <c r="V728" s="48"/>
      <c r="W728" s="48"/>
      <c r="X728" s="48"/>
      <c r="Y728" s="48"/>
      <c r="Z728" s="48"/>
    </row>
    <row r="729" ht="15.75" customHeight="1">
      <c r="A729" s="48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  <c r="S729" s="48"/>
      <c r="T729" s="48"/>
      <c r="U729" s="48"/>
      <c r="V729" s="48"/>
      <c r="W729" s="48"/>
      <c r="X729" s="48"/>
      <c r="Y729" s="48"/>
      <c r="Z729" s="48"/>
    </row>
    <row r="730" ht="15.75" customHeight="1">
      <c r="A730" s="48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  <c r="S730" s="48"/>
      <c r="T730" s="48"/>
      <c r="U730" s="48"/>
      <c r="V730" s="48"/>
      <c r="W730" s="48"/>
      <c r="X730" s="48"/>
      <c r="Y730" s="48"/>
      <c r="Z730" s="48"/>
    </row>
    <row r="731" ht="15.75" customHeight="1">
      <c r="A731" s="48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  <c r="S731" s="48"/>
      <c r="T731" s="48"/>
      <c r="U731" s="48"/>
      <c r="V731" s="48"/>
      <c r="W731" s="48"/>
      <c r="X731" s="48"/>
      <c r="Y731" s="48"/>
      <c r="Z731" s="48"/>
    </row>
    <row r="732" ht="15.75" customHeight="1">
      <c r="A732" s="48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  <c r="S732" s="48"/>
      <c r="T732" s="48"/>
      <c r="U732" s="48"/>
      <c r="V732" s="48"/>
      <c r="W732" s="48"/>
      <c r="X732" s="48"/>
      <c r="Y732" s="48"/>
      <c r="Z732" s="48"/>
    </row>
    <row r="733" ht="15.75" customHeight="1">
      <c r="A733" s="48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  <c r="S733" s="48"/>
      <c r="T733" s="48"/>
      <c r="U733" s="48"/>
      <c r="V733" s="48"/>
      <c r="W733" s="48"/>
      <c r="X733" s="48"/>
      <c r="Y733" s="48"/>
      <c r="Z733" s="48"/>
    </row>
    <row r="734" ht="15.75" customHeight="1">
      <c r="A734" s="48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  <c r="S734" s="48"/>
      <c r="T734" s="48"/>
      <c r="U734" s="48"/>
      <c r="V734" s="48"/>
      <c r="W734" s="48"/>
      <c r="X734" s="48"/>
      <c r="Y734" s="48"/>
      <c r="Z734" s="48"/>
    </row>
    <row r="735" ht="15.75" customHeight="1">
      <c r="A735" s="48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  <c r="S735" s="48"/>
      <c r="T735" s="48"/>
      <c r="U735" s="48"/>
      <c r="V735" s="48"/>
      <c r="W735" s="48"/>
      <c r="X735" s="48"/>
      <c r="Y735" s="48"/>
      <c r="Z735" s="48"/>
    </row>
    <row r="736" ht="15.75" customHeight="1">
      <c r="A736" s="48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  <c r="S736" s="48"/>
      <c r="T736" s="48"/>
      <c r="U736" s="48"/>
      <c r="V736" s="48"/>
      <c r="W736" s="48"/>
      <c r="X736" s="48"/>
      <c r="Y736" s="48"/>
      <c r="Z736" s="48"/>
    </row>
    <row r="737" ht="15.75" customHeight="1">
      <c r="A737" s="48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  <c r="S737" s="48"/>
      <c r="T737" s="48"/>
      <c r="U737" s="48"/>
      <c r="V737" s="48"/>
      <c r="W737" s="48"/>
      <c r="X737" s="48"/>
      <c r="Y737" s="48"/>
      <c r="Z737" s="48"/>
    </row>
    <row r="738" ht="15.75" customHeight="1">
      <c r="A738" s="48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  <c r="S738" s="48"/>
      <c r="T738" s="48"/>
      <c r="U738" s="48"/>
      <c r="V738" s="48"/>
      <c r="W738" s="48"/>
      <c r="X738" s="48"/>
      <c r="Y738" s="48"/>
      <c r="Z738" s="48"/>
    </row>
    <row r="739" ht="15.75" customHeight="1">
      <c r="A739" s="48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  <c r="S739" s="48"/>
      <c r="T739" s="48"/>
      <c r="U739" s="48"/>
      <c r="V739" s="48"/>
      <c r="W739" s="48"/>
      <c r="X739" s="48"/>
      <c r="Y739" s="48"/>
      <c r="Z739" s="48"/>
    </row>
    <row r="740" ht="15.75" customHeight="1">
      <c r="A740" s="48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  <c r="S740" s="48"/>
      <c r="T740" s="48"/>
      <c r="U740" s="48"/>
      <c r="V740" s="48"/>
      <c r="W740" s="48"/>
      <c r="X740" s="48"/>
      <c r="Y740" s="48"/>
      <c r="Z740" s="48"/>
    </row>
    <row r="741" ht="15.75" customHeight="1">
      <c r="A741" s="48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  <c r="S741" s="48"/>
      <c r="T741" s="48"/>
      <c r="U741" s="48"/>
      <c r="V741" s="48"/>
      <c r="W741" s="48"/>
      <c r="X741" s="48"/>
      <c r="Y741" s="48"/>
      <c r="Z741" s="48"/>
    </row>
    <row r="742" ht="15.75" customHeight="1">
      <c r="A742" s="48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  <c r="S742" s="48"/>
      <c r="T742" s="48"/>
      <c r="U742" s="48"/>
      <c r="V742" s="48"/>
      <c r="W742" s="48"/>
      <c r="X742" s="48"/>
      <c r="Y742" s="48"/>
      <c r="Z742" s="48"/>
    </row>
    <row r="743" ht="15.75" customHeight="1">
      <c r="A743" s="48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  <c r="S743" s="48"/>
      <c r="T743" s="48"/>
      <c r="U743" s="48"/>
      <c r="V743" s="48"/>
      <c r="W743" s="48"/>
      <c r="X743" s="48"/>
      <c r="Y743" s="48"/>
      <c r="Z743" s="48"/>
    </row>
    <row r="744" ht="15.75" customHeight="1">
      <c r="A744" s="48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</row>
    <row r="745" ht="15.75" customHeight="1">
      <c r="A745" s="48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  <c r="S745" s="48"/>
      <c r="T745" s="48"/>
      <c r="U745" s="48"/>
      <c r="V745" s="48"/>
      <c r="W745" s="48"/>
      <c r="X745" s="48"/>
      <c r="Y745" s="48"/>
      <c r="Z745" s="48"/>
    </row>
    <row r="746" ht="15.75" customHeight="1">
      <c r="A746" s="48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  <c r="S746" s="48"/>
      <c r="T746" s="48"/>
      <c r="U746" s="48"/>
      <c r="V746" s="48"/>
      <c r="W746" s="48"/>
      <c r="X746" s="48"/>
      <c r="Y746" s="48"/>
      <c r="Z746" s="48"/>
    </row>
    <row r="747" ht="15.75" customHeight="1">
      <c r="A747" s="48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  <c r="S747" s="48"/>
      <c r="T747" s="48"/>
      <c r="U747" s="48"/>
      <c r="V747" s="48"/>
      <c r="W747" s="48"/>
      <c r="X747" s="48"/>
      <c r="Y747" s="48"/>
      <c r="Z747" s="48"/>
    </row>
    <row r="748" ht="15.75" customHeight="1">
      <c r="A748" s="48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  <c r="S748" s="48"/>
      <c r="T748" s="48"/>
      <c r="U748" s="48"/>
      <c r="V748" s="48"/>
      <c r="W748" s="48"/>
      <c r="X748" s="48"/>
      <c r="Y748" s="48"/>
      <c r="Z748" s="48"/>
    </row>
    <row r="749" ht="15.75" customHeight="1">
      <c r="A749" s="48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  <c r="S749" s="48"/>
      <c r="T749" s="48"/>
      <c r="U749" s="48"/>
      <c r="V749" s="48"/>
      <c r="W749" s="48"/>
      <c r="X749" s="48"/>
      <c r="Y749" s="48"/>
      <c r="Z749" s="48"/>
    </row>
    <row r="750" ht="15.75" customHeight="1">
      <c r="A750" s="48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  <c r="S750" s="48"/>
      <c r="T750" s="48"/>
      <c r="U750" s="48"/>
      <c r="V750" s="48"/>
      <c r="W750" s="48"/>
      <c r="X750" s="48"/>
      <c r="Y750" s="48"/>
      <c r="Z750" s="48"/>
    </row>
    <row r="751" ht="15.75" customHeight="1">
      <c r="A751" s="48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  <c r="S751" s="48"/>
      <c r="T751" s="48"/>
      <c r="U751" s="48"/>
      <c r="V751" s="48"/>
      <c r="W751" s="48"/>
      <c r="X751" s="48"/>
      <c r="Y751" s="48"/>
      <c r="Z751" s="48"/>
    </row>
    <row r="752" ht="15.75" customHeight="1">
      <c r="A752" s="48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  <c r="S752" s="48"/>
      <c r="T752" s="48"/>
      <c r="U752" s="48"/>
      <c r="V752" s="48"/>
      <c r="W752" s="48"/>
      <c r="X752" s="48"/>
      <c r="Y752" s="48"/>
      <c r="Z752" s="48"/>
    </row>
    <row r="753" ht="15.75" customHeight="1">
      <c r="A753" s="48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  <c r="S753" s="48"/>
      <c r="T753" s="48"/>
      <c r="U753" s="48"/>
      <c r="V753" s="48"/>
      <c r="W753" s="48"/>
      <c r="X753" s="48"/>
      <c r="Y753" s="48"/>
      <c r="Z753" s="48"/>
    </row>
    <row r="754" ht="15.75" customHeight="1">
      <c r="A754" s="48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  <c r="S754" s="48"/>
      <c r="T754" s="48"/>
      <c r="U754" s="48"/>
      <c r="V754" s="48"/>
      <c r="W754" s="48"/>
      <c r="X754" s="48"/>
      <c r="Y754" s="48"/>
      <c r="Z754" s="48"/>
    </row>
    <row r="755" ht="15.75" customHeight="1">
      <c r="A755" s="48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  <c r="S755" s="48"/>
      <c r="T755" s="48"/>
      <c r="U755" s="48"/>
      <c r="V755" s="48"/>
      <c r="W755" s="48"/>
      <c r="X755" s="48"/>
      <c r="Y755" s="48"/>
      <c r="Z755" s="48"/>
    </row>
    <row r="756" ht="15.75" customHeight="1">
      <c r="A756" s="48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  <c r="S756" s="48"/>
      <c r="T756" s="48"/>
      <c r="U756" s="48"/>
      <c r="V756" s="48"/>
      <c r="W756" s="48"/>
      <c r="X756" s="48"/>
      <c r="Y756" s="48"/>
      <c r="Z756" s="48"/>
    </row>
    <row r="757" ht="15.75" customHeight="1">
      <c r="A757" s="48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  <c r="S757" s="48"/>
      <c r="T757" s="48"/>
      <c r="U757" s="48"/>
      <c r="V757" s="48"/>
      <c r="W757" s="48"/>
      <c r="X757" s="48"/>
      <c r="Y757" s="48"/>
      <c r="Z757" s="48"/>
    </row>
    <row r="758" ht="15.75" customHeight="1">
      <c r="A758" s="48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</row>
    <row r="759" ht="15.75" customHeight="1">
      <c r="A759" s="48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  <c r="S759" s="48"/>
      <c r="T759" s="48"/>
      <c r="U759" s="48"/>
      <c r="V759" s="48"/>
      <c r="W759" s="48"/>
      <c r="X759" s="48"/>
      <c r="Y759" s="48"/>
      <c r="Z759" s="48"/>
    </row>
    <row r="760" ht="15.75" customHeight="1">
      <c r="A760" s="48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  <c r="S760" s="48"/>
      <c r="T760" s="48"/>
      <c r="U760" s="48"/>
      <c r="V760" s="48"/>
      <c r="W760" s="48"/>
      <c r="X760" s="48"/>
      <c r="Y760" s="48"/>
      <c r="Z760" s="48"/>
    </row>
    <row r="761" ht="15.75" customHeight="1">
      <c r="A761" s="48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  <c r="S761" s="48"/>
      <c r="T761" s="48"/>
      <c r="U761" s="48"/>
      <c r="V761" s="48"/>
      <c r="W761" s="48"/>
      <c r="X761" s="48"/>
      <c r="Y761" s="48"/>
      <c r="Z761" s="48"/>
    </row>
    <row r="762" ht="15.75" customHeight="1">
      <c r="A762" s="48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  <c r="S762" s="48"/>
      <c r="T762" s="48"/>
      <c r="U762" s="48"/>
      <c r="V762" s="48"/>
      <c r="W762" s="48"/>
      <c r="X762" s="48"/>
      <c r="Y762" s="48"/>
      <c r="Z762" s="48"/>
    </row>
    <row r="763" ht="15.75" customHeight="1">
      <c r="A763" s="48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  <c r="S763" s="48"/>
      <c r="T763" s="48"/>
      <c r="U763" s="48"/>
      <c r="V763" s="48"/>
      <c r="W763" s="48"/>
      <c r="X763" s="48"/>
      <c r="Y763" s="48"/>
      <c r="Z763" s="48"/>
    </row>
    <row r="764" ht="15.75" customHeight="1">
      <c r="A764" s="48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  <c r="S764" s="48"/>
      <c r="T764" s="48"/>
      <c r="U764" s="48"/>
      <c r="V764" s="48"/>
      <c r="W764" s="48"/>
      <c r="X764" s="48"/>
      <c r="Y764" s="48"/>
      <c r="Z764" s="48"/>
    </row>
    <row r="765" ht="15.75" customHeight="1">
      <c r="A765" s="48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  <c r="S765" s="48"/>
      <c r="T765" s="48"/>
      <c r="U765" s="48"/>
      <c r="V765" s="48"/>
      <c r="W765" s="48"/>
      <c r="X765" s="48"/>
      <c r="Y765" s="48"/>
      <c r="Z765" s="48"/>
    </row>
    <row r="766" ht="15.75" customHeight="1">
      <c r="A766" s="48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  <c r="S766" s="48"/>
      <c r="T766" s="48"/>
      <c r="U766" s="48"/>
      <c r="V766" s="48"/>
      <c r="W766" s="48"/>
      <c r="X766" s="48"/>
      <c r="Y766" s="48"/>
      <c r="Z766" s="48"/>
    </row>
    <row r="767" ht="15.75" customHeight="1">
      <c r="A767" s="48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  <c r="S767" s="48"/>
      <c r="T767" s="48"/>
      <c r="U767" s="48"/>
      <c r="V767" s="48"/>
      <c r="W767" s="48"/>
      <c r="X767" s="48"/>
      <c r="Y767" s="48"/>
      <c r="Z767" s="48"/>
    </row>
    <row r="768" ht="15.75" customHeight="1">
      <c r="A768" s="48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  <c r="S768" s="48"/>
      <c r="T768" s="48"/>
      <c r="U768" s="48"/>
      <c r="V768" s="48"/>
      <c r="W768" s="48"/>
      <c r="X768" s="48"/>
      <c r="Y768" s="48"/>
      <c r="Z768" s="48"/>
    </row>
    <row r="769" ht="15.75" customHeight="1">
      <c r="A769" s="48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  <c r="S769" s="48"/>
      <c r="T769" s="48"/>
      <c r="U769" s="48"/>
      <c r="V769" s="48"/>
      <c r="W769" s="48"/>
      <c r="X769" s="48"/>
      <c r="Y769" s="48"/>
      <c r="Z769" s="48"/>
    </row>
    <row r="770" ht="15.75" customHeight="1">
      <c r="A770" s="48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  <c r="S770" s="48"/>
      <c r="T770" s="48"/>
      <c r="U770" s="48"/>
      <c r="V770" s="48"/>
      <c r="W770" s="48"/>
      <c r="X770" s="48"/>
      <c r="Y770" s="48"/>
      <c r="Z770" s="48"/>
    </row>
    <row r="771" ht="15.75" customHeight="1">
      <c r="A771" s="48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  <c r="S771" s="48"/>
      <c r="T771" s="48"/>
      <c r="U771" s="48"/>
      <c r="V771" s="48"/>
      <c r="W771" s="48"/>
      <c r="X771" s="48"/>
      <c r="Y771" s="48"/>
      <c r="Z771" s="48"/>
    </row>
    <row r="772" ht="15.75" customHeight="1">
      <c r="A772" s="48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  <c r="S772" s="48"/>
      <c r="T772" s="48"/>
      <c r="U772" s="48"/>
      <c r="V772" s="48"/>
      <c r="W772" s="48"/>
      <c r="X772" s="48"/>
      <c r="Y772" s="48"/>
      <c r="Z772" s="48"/>
    </row>
    <row r="773" ht="15.75" customHeight="1">
      <c r="A773" s="48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  <c r="S773" s="48"/>
      <c r="T773" s="48"/>
      <c r="U773" s="48"/>
      <c r="V773" s="48"/>
      <c r="W773" s="48"/>
      <c r="X773" s="48"/>
      <c r="Y773" s="48"/>
      <c r="Z773" s="48"/>
    </row>
    <row r="774" ht="15.75" customHeight="1">
      <c r="A774" s="48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  <c r="S774" s="48"/>
      <c r="T774" s="48"/>
      <c r="U774" s="48"/>
      <c r="V774" s="48"/>
      <c r="W774" s="48"/>
      <c r="X774" s="48"/>
      <c r="Y774" s="48"/>
      <c r="Z774" s="48"/>
    </row>
    <row r="775" ht="15.75" customHeight="1">
      <c r="A775" s="48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  <c r="S775" s="48"/>
      <c r="T775" s="48"/>
      <c r="U775" s="48"/>
      <c r="V775" s="48"/>
      <c r="W775" s="48"/>
      <c r="X775" s="48"/>
      <c r="Y775" s="48"/>
      <c r="Z775" s="48"/>
    </row>
    <row r="776" ht="15.75" customHeight="1">
      <c r="A776" s="48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  <c r="S776" s="48"/>
      <c r="T776" s="48"/>
      <c r="U776" s="48"/>
      <c r="V776" s="48"/>
      <c r="W776" s="48"/>
      <c r="X776" s="48"/>
      <c r="Y776" s="48"/>
      <c r="Z776" s="48"/>
    </row>
    <row r="777" ht="15.75" customHeight="1">
      <c r="A777" s="48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  <c r="S777" s="48"/>
      <c r="T777" s="48"/>
      <c r="U777" s="48"/>
      <c r="V777" s="48"/>
      <c r="W777" s="48"/>
      <c r="X777" s="48"/>
      <c r="Y777" s="48"/>
      <c r="Z777" s="48"/>
    </row>
    <row r="778" ht="15.75" customHeight="1">
      <c r="A778" s="48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  <c r="S778" s="48"/>
      <c r="T778" s="48"/>
      <c r="U778" s="48"/>
      <c r="V778" s="48"/>
      <c r="W778" s="48"/>
      <c r="X778" s="48"/>
      <c r="Y778" s="48"/>
      <c r="Z778" s="48"/>
    </row>
    <row r="779" ht="15.75" customHeight="1">
      <c r="A779" s="48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  <c r="S779" s="48"/>
      <c r="T779" s="48"/>
      <c r="U779" s="48"/>
      <c r="V779" s="48"/>
      <c r="W779" s="48"/>
      <c r="X779" s="48"/>
      <c r="Y779" s="48"/>
      <c r="Z779" s="48"/>
    </row>
    <row r="780" ht="15.75" customHeight="1">
      <c r="A780" s="48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  <c r="S780" s="48"/>
      <c r="T780" s="48"/>
      <c r="U780" s="48"/>
      <c r="V780" s="48"/>
      <c r="W780" s="48"/>
      <c r="X780" s="48"/>
      <c r="Y780" s="48"/>
      <c r="Z780" s="48"/>
    </row>
    <row r="781" ht="15.75" customHeight="1">
      <c r="A781" s="48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  <c r="S781" s="48"/>
      <c r="T781" s="48"/>
      <c r="U781" s="48"/>
      <c r="V781" s="48"/>
      <c r="W781" s="48"/>
      <c r="X781" s="48"/>
      <c r="Y781" s="48"/>
      <c r="Z781" s="48"/>
    </row>
    <row r="782" ht="15.75" customHeight="1">
      <c r="A782" s="48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  <c r="S782" s="48"/>
      <c r="T782" s="48"/>
      <c r="U782" s="48"/>
      <c r="V782" s="48"/>
      <c r="W782" s="48"/>
      <c r="X782" s="48"/>
      <c r="Y782" s="48"/>
      <c r="Z782" s="48"/>
    </row>
    <row r="783" ht="15.75" customHeight="1">
      <c r="A783" s="48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  <c r="S783" s="48"/>
      <c r="T783" s="48"/>
      <c r="U783" s="48"/>
      <c r="V783" s="48"/>
      <c r="W783" s="48"/>
      <c r="X783" s="48"/>
      <c r="Y783" s="48"/>
      <c r="Z783" s="48"/>
    </row>
    <row r="784" ht="15.75" customHeight="1">
      <c r="A784" s="48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  <c r="S784" s="48"/>
      <c r="T784" s="48"/>
      <c r="U784" s="48"/>
      <c r="V784" s="48"/>
      <c r="W784" s="48"/>
      <c r="X784" s="48"/>
      <c r="Y784" s="48"/>
      <c r="Z784" s="48"/>
    </row>
    <row r="785" ht="15.75" customHeight="1">
      <c r="A785" s="48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  <c r="S785" s="48"/>
      <c r="T785" s="48"/>
      <c r="U785" s="48"/>
      <c r="V785" s="48"/>
      <c r="W785" s="48"/>
      <c r="X785" s="48"/>
      <c r="Y785" s="48"/>
      <c r="Z785" s="48"/>
    </row>
    <row r="786" ht="15.75" customHeight="1">
      <c r="A786" s="48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  <c r="S786" s="48"/>
      <c r="T786" s="48"/>
      <c r="U786" s="48"/>
      <c r="V786" s="48"/>
      <c r="W786" s="48"/>
      <c r="X786" s="48"/>
      <c r="Y786" s="48"/>
      <c r="Z786" s="48"/>
    </row>
    <row r="787" ht="15.75" customHeight="1">
      <c r="A787" s="48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  <c r="S787" s="48"/>
      <c r="T787" s="48"/>
      <c r="U787" s="48"/>
      <c r="V787" s="48"/>
      <c r="W787" s="48"/>
      <c r="X787" s="48"/>
      <c r="Y787" s="48"/>
      <c r="Z787" s="48"/>
    </row>
    <row r="788" ht="15.75" customHeight="1">
      <c r="A788" s="48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  <c r="S788" s="48"/>
      <c r="T788" s="48"/>
      <c r="U788" s="48"/>
      <c r="V788" s="48"/>
      <c r="W788" s="48"/>
      <c r="X788" s="48"/>
      <c r="Y788" s="48"/>
      <c r="Z788" s="48"/>
    </row>
    <row r="789" ht="15.75" customHeight="1">
      <c r="A789" s="48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  <c r="S789" s="48"/>
      <c r="T789" s="48"/>
      <c r="U789" s="48"/>
      <c r="V789" s="48"/>
      <c r="W789" s="48"/>
      <c r="X789" s="48"/>
      <c r="Y789" s="48"/>
      <c r="Z789" s="48"/>
    </row>
    <row r="790" ht="15.75" customHeight="1">
      <c r="A790" s="48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  <c r="S790" s="48"/>
      <c r="T790" s="48"/>
      <c r="U790" s="48"/>
      <c r="V790" s="48"/>
      <c r="W790" s="48"/>
      <c r="X790" s="48"/>
      <c r="Y790" s="48"/>
      <c r="Z790" s="48"/>
    </row>
    <row r="791" ht="15.75" customHeight="1">
      <c r="A791" s="48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</row>
    <row r="792" ht="15.75" customHeight="1">
      <c r="A792" s="48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</row>
    <row r="793" ht="15.75" customHeight="1">
      <c r="A793" s="48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</row>
    <row r="794" ht="15.75" customHeight="1">
      <c r="A794" s="48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</row>
    <row r="795" ht="15.75" customHeight="1">
      <c r="A795" s="48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</row>
    <row r="796" ht="15.75" customHeight="1">
      <c r="A796" s="48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</row>
    <row r="797" ht="15.75" customHeight="1">
      <c r="A797" s="48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</row>
    <row r="798" ht="15.75" customHeight="1">
      <c r="A798" s="48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  <c r="S798" s="48"/>
      <c r="T798" s="48"/>
      <c r="U798" s="48"/>
      <c r="V798" s="48"/>
      <c r="W798" s="48"/>
      <c r="X798" s="48"/>
      <c r="Y798" s="48"/>
      <c r="Z798" s="48"/>
    </row>
    <row r="799" ht="15.75" customHeight="1">
      <c r="A799" s="48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  <c r="S799" s="48"/>
      <c r="T799" s="48"/>
      <c r="U799" s="48"/>
      <c r="V799" s="48"/>
      <c r="W799" s="48"/>
      <c r="X799" s="48"/>
      <c r="Y799" s="48"/>
      <c r="Z799" s="48"/>
    </row>
    <row r="800" ht="15.75" customHeight="1">
      <c r="A800" s="48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  <c r="S800" s="48"/>
      <c r="T800" s="48"/>
      <c r="U800" s="48"/>
      <c r="V800" s="48"/>
      <c r="W800" s="48"/>
      <c r="X800" s="48"/>
      <c r="Y800" s="48"/>
      <c r="Z800" s="48"/>
    </row>
    <row r="801" ht="15.75" customHeight="1">
      <c r="A801" s="48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  <c r="S801" s="48"/>
      <c r="T801" s="48"/>
      <c r="U801" s="48"/>
      <c r="V801" s="48"/>
      <c r="W801" s="48"/>
      <c r="X801" s="48"/>
      <c r="Y801" s="48"/>
      <c r="Z801" s="48"/>
    </row>
    <row r="802" ht="15.75" customHeight="1">
      <c r="A802" s="48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  <c r="S802" s="48"/>
      <c r="T802" s="48"/>
      <c r="U802" s="48"/>
      <c r="V802" s="48"/>
      <c r="W802" s="48"/>
      <c r="X802" s="48"/>
      <c r="Y802" s="48"/>
      <c r="Z802" s="48"/>
    </row>
    <row r="803" ht="15.75" customHeight="1">
      <c r="A803" s="48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</row>
    <row r="804" ht="15.75" customHeight="1">
      <c r="A804" s="48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  <c r="S804" s="48"/>
      <c r="T804" s="48"/>
      <c r="U804" s="48"/>
      <c r="V804" s="48"/>
      <c r="W804" s="48"/>
      <c r="X804" s="48"/>
      <c r="Y804" s="48"/>
      <c r="Z804" s="48"/>
    </row>
    <row r="805" ht="15.75" customHeight="1">
      <c r="A805" s="48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  <c r="S805" s="48"/>
      <c r="T805" s="48"/>
      <c r="U805" s="48"/>
      <c r="V805" s="48"/>
      <c r="W805" s="48"/>
      <c r="X805" s="48"/>
      <c r="Y805" s="48"/>
      <c r="Z805" s="48"/>
    </row>
    <row r="806" ht="15.75" customHeight="1">
      <c r="A806" s="48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  <c r="S806" s="48"/>
      <c r="T806" s="48"/>
      <c r="U806" s="48"/>
      <c r="V806" s="48"/>
      <c r="W806" s="48"/>
      <c r="X806" s="48"/>
      <c r="Y806" s="48"/>
      <c r="Z806" s="48"/>
    </row>
    <row r="807" ht="15.75" customHeight="1">
      <c r="A807" s="48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  <c r="S807" s="48"/>
      <c r="T807" s="48"/>
      <c r="U807" s="48"/>
      <c r="V807" s="48"/>
      <c r="W807" s="48"/>
      <c r="X807" s="48"/>
      <c r="Y807" s="48"/>
      <c r="Z807" s="48"/>
    </row>
    <row r="808" ht="15.75" customHeight="1">
      <c r="A808" s="48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  <c r="S808" s="48"/>
      <c r="T808" s="48"/>
      <c r="U808" s="48"/>
      <c r="V808" s="48"/>
      <c r="W808" s="48"/>
      <c r="X808" s="48"/>
      <c r="Y808" s="48"/>
      <c r="Z808" s="48"/>
    </row>
    <row r="809" ht="15.75" customHeight="1">
      <c r="A809" s="48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  <c r="S809" s="48"/>
      <c r="T809" s="48"/>
      <c r="U809" s="48"/>
      <c r="V809" s="48"/>
      <c r="W809" s="48"/>
      <c r="X809" s="48"/>
      <c r="Y809" s="48"/>
      <c r="Z809" s="48"/>
    </row>
    <row r="810" ht="15.75" customHeight="1">
      <c r="A810" s="48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  <c r="S810" s="48"/>
      <c r="T810" s="48"/>
      <c r="U810" s="48"/>
      <c r="V810" s="48"/>
      <c r="W810" s="48"/>
      <c r="X810" s="48"/>
      <c r="Y810" s="48"/>
      <c r="Z810" s="48"/>
    </row>
    <row r="811" ht="15.75" customHeight="1">
      <c r="A811" s="48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  <c r="S811" s="48"/>
      <c r="T811" s="48"/>
      <c r="U811" s="48"/>
      <c r="V811" s="48"/>
      <c r="W811" s="48"/>
      <c r="X811" s="48"/>
      <c r="Y811" s="48"/>
      <c r="Z811" s="48"/>
    </row>
    <row r="812" ht="15.75" customHeight="1">
      <c r="A812" s="48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  <c r="S812" s="48"/>
      <c r="T812" s="48"/>
      <c r="U812" s="48"/>
      <c r="V812" s="48"/>
      <c r="W812" s="48"/>
      <c r="X812" s="48"/>
      <c r="Y812" s="48"/>
      <c r="Z812" s="48"/>
    </row>
    <row r="813" ht="15.75" customHeight="1">
      <c r="A813" s="48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  <c r="S813" s="48"/>
      <c r="T813" s="48"/>
      <c r="U813" s="48"/>
      <c r="V813" s="48"/>
      <c r="W813" s="48"/>
      <c r="X813" s="48"/>
      <c r="Y813" s="48"/>
      <c r="Z813" s="48"/>
    </row>
    <row r="814" ht="15.75" customHeight="1">
      <c r="A814" s="48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  <c r="S814" s="48"/>
      <c r="T814" s="48"/>
      <c r="U814" s="48"/>
      <c r="V814" s="48"/>
      <c r="W814" s="48"/>
      <c r="X814" s="48"/>
      <c r="Y814" s="48"/>
      <c r="Z814" s="48"/>
    </row>
    <row r="815" ht="15.75" customHeight="1">
      <c r="A815" s="48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  <c r="S815" s="48"/>
      <c r="T815" s="48"/>
      <c r="U815" s="48"/>
      <c r="V815" s="48"/>
      <c r="W815" s="48"/>
      <c r="X815" s="48"/>
      <c r="Y815" s="48"/>
      <c r="Z815" s="48"/>
    </row>
    <row r="816" ht="15.75" customHeight="1">
      <c r="A816" s="48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  <c r="S816" s="48"/>
      <c r="T816" s="48"/>
      <c r="U816" s="48"/>
      <c r="V816" s="48"/>
      <c r="W816" s="48"/>
      <c r="X816" s="48"/>
      <c r="Y816" s="48"/>
      <c r="Z816" s="48"/>
    </row>
    <row r="817" ht="15.75" customHeight="1">
      <c r="A817" s="48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  <c r="S817" s="48"/>
      <c r="T817" s="48"/>
      <c r="U817" s="48"/>
      <c r="V817" s="48"/>
      <c r="W817" s="48"/>
      <c r="X817" s="48"/>
      <c r="Y817" s="48"/>
      <c r="Z817" s="48"/>
    </row>
    <row r="818" ht="15.75" customHeight="1">
      <c r="A818" s="48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  <c r="S818" s="48"/>
      <c r="T818" s="48"/>
      <c r="U818" s="48"/>
      <c r="V818" s="48"/>
      <c r="W818" s="48"/>
      <c r="X818" s="48"/>
      <c r="Y818" s="48"/>
      <c r="Z818" s="48"/>
    </row>
    <row r="819" ht="15.75" customHeight="1">
      <c r="A819" s="48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  <c r="S819" s="48"/>
      <c r="T819" s="48"/>
      <c r="U819" s="48"/>
      <c r="V819" s="48"/>
      <c r="W819" s="48"/>
      <c r="X819" s="48"/>
      <c r="Y819" s="48"/>
      <c r="Z819" s="48"/>
    </row>
    <row r="820" ht="15.75" customHeight="1">
      <c r="A820" s="48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  <c r="S820" s="48"/>
      <c r="T820" s="48"/>
      <c r="U820" s="48"/>
      <c r="V820" s="48"/>
      <c r="W820" s="48"/>
      <c r="X820" s="48"/>
      <c r="Y820" s="48"/>
      <c r="Z820" s="48"/>
    </row>
    <row r="821" ht="15.75" customHeight="1">
      <c r="A821" s="48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  <c r="S821" s="48"/>
      <c r="T821" s="48"/>
      <c r="U821" s="48"/>
      <c r="V821" s="48"/>
      <c r="W821" s="48"/>
      <c r="X821" s="48"/>
      <c r="Y821" s="48"/>
      <c r="Z821" s="48"/>
    </row>
    <row r="822" ht="15.75" customHeight="1">
      <c r="A822" s="48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  <c r="S822" s="48"/>
      <c r="T822" s="48"/>
      <c r="U822" s="48"/>
      <c r="V822" s="48"/>
      <c r="W822" s="48"/>
      <c r="X822" s="48"/>
      <c r="Y822" s="48"/>
      <c r="Z822" s="48"/>
    </row>
    <row r="823" ht="15.75" customHeight="1">
      <c r="A823" s="48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  <c r="S823" s="48"/>
      <c r="T823" s="48"/>
      <c r="U823" s="48"/>
      <c r="V823" s="48"/>
      <c r="W823" s="48"/>
      <c r="X823" s="48"/>
      <c r="Y823" s="48"/>
      <c r="Z823" s="48"/>
    </row>
    <row r="824" ht="15.75" customHeight="1">
      <c r="A824" s="48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  <c r="S824" s="48"/>
      <c r="T824" s="48"/>
      <c r="U824" s="48"/>
      <c r="V824" s="48"/>
      <c r="W824" s="48"/>
      <c r="X824" s="48"/>
      <c r="Y824" s="48"/>
      <c r="Z824" s="48"/>
    </row>
    <row r="825" ht="15.75" customHeight="1">
      <c r="A825" s="48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  <c r="S825" s="48"/>
      <c r="T825" s="48"/>
      <c r="U825" s="48"/>
      <c r="V825" s="48"/>
      <c r="W825" s="48"/>
      <c r="X825" s="48"/>
      <c r="Y825" s="48"/>
      <c r="Z825" s="48"/>
    </row>
    <row r="826" ht="15.75" customHeight="1">
      <c r="A826" s="48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  <c r="S826" s="48"/>
      <c r="T826" s="48"/>
      <c r="U826" s="48"/>
      <c r="V826" s="48"/>
      <c r="W826" s="48"/>
      <c r="X826" s="48"/>
      <c r="Y826" s="48"/>
      <c r="Z826" s="48"/>
    </row>
    <row r="827" ht="15.75" customHeight="1">
      <c r="A827" s="48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  <c r="S827" s="48"/>
      <c r="T827" s="48"/>
      <c r="U827" s="48"/>
      <c r="V827" s="48"/>
      <c r="W827" s="48"/>
      <c r="X827" s="48"/>
      <c r="Y827" s="48"/>
      <c r="Z827" s="48"/>
    </row>
    <row r="828" ht="15.75" customHeight="1">
      <c r="A828" s="48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  <c r="S828" s="48"/>
      <c r="T828" s="48"/>
      <c r="U828" s="48"/>
      <c r="V828" s="48"/>
      <c r="W828" s="48"/>
      <c r="X828" s="48"/>
      <c r="Y828" s="48"/>
      <c r="Z828" s="48"/>
    </row>
    <row r="829" ht="15.75" customHeight="1">
      <c r="A829" s="48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  <c r="S829" s="48"/>
      <c r="T829" s="48"/>
      <c r="U829" s="48"/>
      <c r="V829" s="48"/>
      <c r="W829" s="48"/>
      <c r="X829" s="48"/>
      <c r="Y829" s="48"/>
      <c r="Z829" s="48"/>
    </row>
    <row r="830" ht="15.75" customHeight="1">
      <c r="A830" s="48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  <c r="S830" s="48"/>
      <c r="T830" s="48"/>
      <c r="U830" s="48"/>
      <c r="V830" s="48"/>
      <c r="W830" s="48"/>
      <c r="X830" s="48"/>
      <c r="Y830" s="48"/>
      <c r="Z830" s="48"/>
    </row>
    <row r="831" ht="15.75" customHeight="1">
      <c r="A831" s="48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  <c r="S831" s="48"/>
      <c r="T831" s="48"/>
      <c r="U831" s="48"/>
      <c r="V831" s="48"/>
      <c r="W831" s="48"/>
      <c r="X831" s="48"/>
      <c r="Y831" s="48"/>
      <c r="Z831" s="48"/>
    </row>
    <row r="832" ht="15.75" customHeight="1">
      <c r="A832" s="48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  <c r="S832" s="48"/>
      <c r="T832" s="48"/>
      <c r="U832" s="48"/>
      <c r="V832" s="48"/>
      <c r="W832" s="48"/>
      <c r="X832" s="48"/>
      <c r="Y832" s="48"/>
      <c r="Z832" s="48"/>
    </row>
    <row r="833" ht="15.75" customHeight="1">
      <c r="A833" s="48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  <c r="S833" s="48"/>
      <c r="T833" s="48"/>
      <c r="U833" s="48"/>
      <c r="V833" s="48"/>
      <c r="W833" s="48"/>
      <c r="X833" s="48"/>
      <c r="Y833" s="48"/>
      <c r="Z833" s="48"/>
    </row>
    <row r="834" ht="15.75" customHeight="1">
      <c r="A834" s="48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  <c r="S834" s="48"/>
      <c r="T834" s="48"/>
      <c r="U834" s="48"/>
      <c r="V834" s="48"/>
      <c r="W834" s="48"/>
      <c r="X834" s="48"/>
      <c r="Y834" s="48"/>
      <c r="Z834" s="48"/>
    </row>
    <row r="835" ht="15.75" customHeight="1">
      <c r="A835" s="48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  <c r="S835" s="48"/>
      <c r="T835" s="48"/>
      <c r="U835" s="48"/>
      <c r="V835" s="48"/>
      <c r="W835" s="48"/>
      <c r="X835" s="48"/>
      <c r="Y835" s="48"/>
      <c r="Z835" s="48"/>
    </row>
    <row r="836" ht="15.75" customHeight="1">
      <c r="A836" s="48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  <c r="S836" s="48"/>
      <c r="T836" s="48"/>
      <c r="U836" s="48"/>
      <c r="V836" s="48"/>
      <c r="W836" s="48"/>
      <c r="X836" s="48"/>
      <c r="Y836" s="48"/>
      <c r="Z836" s="48"/>
    </row>
    <row r="837" ht="15.75" customHeight="1">
      <c r="A837" s="48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  <c r="S837" s="48"/>
      <c r="T837" s="48"/>
      <c r="U837" s="48"/>
      <c r="V837" s="48"/>
      <c r="W837" s="48"/>
      <c r="X837" s="48"/>
      <c r="Y837" s="48"/>
      <c r="Z837" s="48"/>
    </row>
    <row r="838" ht="15.75" customHeight="1">
      <c r="A838" s="48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  <c r="S838" s="48"/>
      <c r="T838" s="48"/>
      <c r="U838" s="48"/>
      <c r="V838" s="48"/>
      <c r="W838" s="48"/>
      <c r="X838" s="48"/>
      <c r="Y838" s="48"/>
      <c r="Z838" s="48"/>
    </row>
    <row r="839" ht="15.75" customHeight="1">
      <c r="A839" s="48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  <c r="S839" s="48"/>
      <c r="T839" s="48"/>
      <c r="U839" s="48"/>
      <c r="V839" s="48"/>
      <c r="W839" s="48"/>
      <c r="X839" s="48"/>
      <c r="Y839" s="48"/>
      <c r="Z839" s="48"/>
    </row>
    <row r="840" ht="15.75" customHeight="1">
      <c r="A840" s="48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  <c r="S840" s="48"/>
      <c r="T840" s="48"/>
      <c r="U840" s="48"/>
      <c r="V840" s="48"/>
      <c r="W840" s="48"/>
      <c r="X840" s="48"/>
      <c r="Y840" s="48"/>
      <c r="Z840" s="48"/>
    </row>
    <row r="841" ht="15.75" customHeight="1">
      <c r="A841" s="48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  <c r="S841" s="48"/>
      <c r="T841" s="48"/>
      <c r="U841" s="48"/>
      <c r="V841" s="48"/>
      <c r="W841" s="48"/>
      <c r="X841" s="48"/>
      <c r="Y841" s="48"/>
      <c r="Z841" s="48"/>
    </row>
    <row r="842" ht="15.75" customHeight="1">
      <c r="A842" s="48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  <c r="S842" s="48"/>
      <c r="T842" s="48"/>
      <c r="U842" s="48"/>
      <c r="V842" s="48"/>
      <c r="W842" s="48"/>
      <c r="X842" s="48"/>
      <c r="Y842" s="48"/>
      <c r="Z842" s="48"/>
    </row>
    <row r="843" ht="15.75" customHeight="1">
      <c r="A843" s="48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  <c r="S843" s="48"/>
      <c r="T843" s="48"/>
      <c r="U843" s="48"/>
      <c r="V843" s="48"/>
      <c r="W843" s="48"/>
      <c r="X843" s="48"/>
      <c r="Y843" s="48"/>
      <c r="Z843" s="48"/>
    </row>
    <row r="844" ht="15.75" customHeight="1">
      <c r="A844" s="48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  <c r="S844" s="48"/>
      <c r="T844" s="48"/>
      <c r="U844" s="48"/>
      <c r="V844" s="48"/>
      <c r="W844" s="48"/>
      <c r="X844" s="48"/>
      <c r="Y844" s="48"/>
      <c r="Z844" s="48"/>
    </row>
    <row r="845" ht="15.75" customHeight="1">
      <c r="A845" s="48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  <c r="S845" s="48"/>
      <c r="T845" s="48"/>
      <c r="U845" s="48"/>
      <c r="V845" s="48"/>
      <c r="W845" s="48"/>
      <c r="X845" s="48"/>
      <c r="Y845" s="48"/>
      <c r="Z845" s="48"/>
    </row>
    <row r="846" ht="15.75" customHeight="1">
      <c r="A846" s="48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  <c r="S846" s="48"/>
      <c r="T846" s="48"/>
      <c r="U846" s="48"/>
      <c r="V846" s="48"/>
      <c r="W846" s="48"/>
      <c r="X846" s="48"/>
      <c r="Y846" s="48"/>
      <c r="Z846" s="48"/>
    </row>
    <row r="847" ht="15.75" customHeight="1">
      <c r="A847" s="48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  <c r="S847" s="48"/>
      <c r="T847" s="48"/>
      <c r="U847" s="48"/>
      <c r="V847" s="48"/>
      <c r="W847" s="48"/>
      <c r="X847" s="48"/>
      <c r="Y847" s="48"/>
      <c r="Z847" s="48"/>
    </row>
    <row r="848" ht="15.75" customHeight="1">
      <c r="A848" s="48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  <c r="S848" s="48"/>
      <c r="T848" s="48"/>
      <c r="U848" s="48"/>
      <c r="V848" s="48"/>
      <c r="W848" s="48"/>
      <c r="X848" s="48"/>
      <c r="Y848" s="48"/>
      <c r="Z848" s="48"/>
    </row>
    <row r="849" ht="15.75" customHeight="1">
      <c r="A849" s="48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  <c r="S849" s="48"/>
      <c r="T849" s="48"/>
      <c r="U849" s="48"/>
      <c r="V849" s="48"/>
      <c r="W849" s="48"/>
      <c r="X849" s="48"/>
      <c r="Y849" s="48"/>
      <c r="Z849" s="48"/>
    </row>
    <row r="850" ht="15.75" customHeight="1">
      <c r="A850" s="48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  <c r="S850" s="48"/>
      <c r="T850" s="48"/>
      <c r="U850" s="48"/>
      <c r="V850" s="48"/>
      <c r="W850" s="48"/>
      <c r="X850" s="48"/>
      <c r="Y850" s="48"/>
      <c r="Z850" s="48"/>
    </row>
    <row r="851" ht="15.75" customHeight="1">
      <c r="A851" s="48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  <c r="S851" s="48"/>
      <c r="T851" s="48"/>
      <c r="U851" s="48"/>
      <c r="V851" s="48"/>
      <c r="W851" s="48"/>
      <c r="X851" s="48"/>
      <c r="Y851" s="48"/>
      <c r="Z851" s="48"/>
    </row>
    <row r="852" ht="15.75" customHeight="1">
      <c r="A852" s="48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  <c r="S852" s="48"/>
      <c r="T852" s="48"/>
      <c r="U852" s="48"/>
      <c r="V852" s="48"/>
      <c r="W852" s="48"/>
      <c r="X852" s="48"/>
      <c r="Y852" s="48"/>
      <c r="Z852" s="48"/>
    </row>
    <row r="853" ht="15.75" customHeight="1">
      <c r="A853" s="48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  <c r="S853" s="48"/>
      <c r="T853" s="48"/>
      <c r="U853" s="48"/>
      <c r="V853" s="48"/>
      <c r="W853" s="48"/>
      <c r="X853" s="48"/>
      <c r="Y853" s="48"/>
      <c r="Z853" s="48"/>
    </row>
    <row r="854" ht="15.75" customHeight="1">
      <c r="A854" s="48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  <c r="S854" s="48"/>
      <c r="T854" s="48"/>
      <c r="U854" s="48"/>
      <c r="V854" s="48"/>
      <c r="W854" s="48"/>
      <c r="X854" s="48"/>
      <c r="Y854" s="48"/>
      <c r="Z854" s="48"/>
    </row>
    <row r="855" ht="15.75" customHeight="1">
      <c r="A855" s="48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  <c r="S855" s="48"/>
      <c r="T855" s="48"/>
      <c r="U855" s="48"/>
      <c r="V855" s="48"/>
      <c r="W855" s="48"/>
      <c r="X855" s="48"/>
      <c r="Y855" s="48"/>
      <c r="Z855" s="48"/>
    </row>
    <row r="856" ht="15.75" customHeight="1">
      <c r="A856" s="48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  <c r="S856" s="48"/>
      <c r="T856" s="48"/>
      <c r="U856" s="48"/>
      <c r="V856" s="48"/>
      <c r="W856" s="48"/>
      <c r="X856" s="48"/>
      <c r="Y856" s="48"/>
      <c r="Z856" s="48"/>
    </row>
    <row r="857" ht="15.75" customHeight="1">
      <c r="A857" s="48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  <c r="S857" s="48"/>
      <c r="T857" s="48"/>
      <c r="U857" s="48"/>
      <c r="V857" s="48"/>
      <c r="W857" s="48"/>
      <c r="X857" s="48"/>
      <c r="Y857" s="48"/>
      <c r="Z857" s="48"/>
    </row>
    <row r="858" ht="15.75" customHeight="1">
      <c r="A858" s="48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  <c r="S858" s="48"/>
      <c r="T858" s="48"/>
      <c r="U858" s="48"/>
      <c r="V858" s="48"/>
      <c r="W858" s="48"/>
      <c r="X858" s="48"/>
      <c r="Y858" s="48"/>
      <c r="Z858" s="48"/>
    </row>
    <row r="859" ht="15.75" customHeight="1">
      <c r="A859" s="48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  <c r="S859" s="48"/>
      <c r="T859" s="48"/>
      <c r="U859" s="48"/>
      <c r="V859" s="48"/>
      <c r="W859" s="48"/>
      <c r="X859" s="48"/>
      <c r="Y859" s="48"/>
      <c r="Z859" s="48"/>
    </row>
    <row r="860" ht="15.75" customHeight="1">
      <c r="A860" s="48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  <c r="S860" s="48"/>
      <c r="T860" s="48"/>
      <c r="U860" s="48"/>
      <c r="V860" s="48"/>
      <c r="W860" s="48"/>
      <c r="X860" s="48"/>
      <c r="Y860" s="48"/>
      <c r="Z860" s="48"/>
    </row>
    <row r="861" ht="15.75" customHeight="1">
      <c r="A861" s="48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  <c r="S861" s="48"/>
      <c r="T861" s="48"/>
      <c r="U861" s="48"/>
      <c r="V861" s="48"/>
      <c r="W861" s="48"/>
      <c r="X861" s="48"/>
      <c r="Y861" s="48"/>
      <c r="Z861" s="48"/>
    </row>
    <row r="862" ht="15.75" customHeight="1">
      <c r="A862" s="48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  <c r="S862" s="48"/>
      <c r="T862" s="48"/>
      <c r="U862" s="48"/>
      <c r="V862" s="48"/>
      <c r="W862" s="48"/>
      <c r="X862" s="48"/>
      <c r="Y862" s="48"/>
      <c r="Z862" s="48"/>
    </row>
    <row r="863" ht="15.75" customHeight="1">
      <c r="A863" s="48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  <c r="S863" s="48"/>
      <c r="T863" s="48"/>
      <c r="U863" s="48"/>
      <c r="V863" s="48"/>
      <c r="W863" s="48"/>
      <c r="X863" s="48"/>
      <c r="Y863" s="48"/>
      <c r="Z863" s="48"/>
    </row>
    <row r="864" ht="15.75" customHeight="1">
      <c r="A864" s="48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  <c r="S864" s="48"/>
      <c r="T864" s="48"/>
      <c r="U864" s="48"/>
      <c r="V864" s="48"/>
      <c r="W864" s="48"/>
      <c r="X864" s="48"/>
      <c r="Y864" s="48"/>
      <c r="Z864" s="48"/>
    </row>
    <row r="865" ht="15.75" customHeight="1">
      <c r="A865" s="48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  <c r="S865" s="48"/>
      <c r="T865" s="48"/>
      <c r="U865" s="48"/>
      <c r="V865" s="48"/>
      <c r="W865" s="48"/>
      <c r="X865" s="48"/>
      <c r="Y865" s="48"/>
      <c r="Z865" s="48"/>
    </row>
    <row r="866" ht="15.75" customHeight="1">
      <c r="A866" s="48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  <c r="S866" s="48"/>
      <c r="T866" s="48"/>
      <c r="U866" s="48"/>
      <c r="V866" s="48"/>
      <c r="W866" s="48"/>
      <c r="X866" s="48"/>
      <c r="Y866" s="48"/>
      <c r="Z866" s="48"/>
    </row>
    <row r="867" ht="15.75" customHeight="1">
      <c r="A867" s="48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  <c r="S867" s="48"/>
      <c r="T867" s="48"/>
      <c r="U867" s="48"/>
      <c r="V867" s="48"/>
      <c r="W867" s="48"/>
      <c r="X867" s="48"/>
      <c r="Y867" s="48"/>
      <c r="Z867" s="48"/>
    </row>
    <row r="868" ht="15.75" customHeight="1">
      <c r="A868" s="48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  <c r="S868" s="48"/>
      <c r="T868" s="48"/>
      <c r="U868" s="48"/>
      <c r="V868" s="48"/>
      <c r="W868" s="48"/>
      <c r="X868" s="48"/>
      <c r="Y868" s="48"/>
      <c r="Z868" s="48"/>
    </row>
    <row r="869" ht="15.75" customHeight="1">
      <c r="A869" s="48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  <c r="S869" s="48"/>
      <c r="T869" s="48"/>
      <c r="U869" s="48"/>
      <c r="V869" s="48"/>
      <c r="W869" s="48"/>
      <c r="X869" s="48"/>
      <c r="Y869" s="48"/>
      <c r="Z869" s="48"/>
    </row>
    <row r="870" ht="15.75" customHeight="1">
      <c r="A870" s="48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  <c r="S870" s="48"/>
      <c r="T870" s="48"/>
      <c r="U870" s="48"/>
      <c r="V870" s="48"/>
      <c r="W870" s="48"/>
      <c r="X870" s="48"/>
      <c r="Y870" s="48"/>
      <c r="Z870" s="48"/>
    </row>
    <row r="871" ht="15.75" customHeight="1">
      <c r="A871" s="48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  <c r="S871" s="48"/>
      <c r="T871" s="48"/>
      <c r="U871" s="48"/>
      <c r="V871" s="48"/>
      <c r="W871" s="48"/>
      <c r="X871" s="48"/>
      <c r="Y871" s="48"/>
      <c r="Z871" s="48"/>
    </row>
    <row r="872" ht="15.75" customHeight="1">
      <c r="A872" s="48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  <c r="S872" s="48"/>
      <c r="T872" s="48"/>
      <c r="U872" s="48"/>
      <c r="V872" s="48"/>
      <c r="W872" s="48"/>
      <c r="X872" s="48"/>
      <c r="Y872" s="48"/>
      <c r="Z872" s="48"/>
    </row>
    <row r="873" ht="15.75" customHeight="1">
      <c r="A873" s="48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  <c r="S873" s="48"/>
      <c r="T873" s="48"/>
      <c r="U873" s="48"/>
      <c r="V873" s="48"/>
      <c r="W873" s="48"/>
      <c r="X873" s="48"/>
      <c r="Y873" s="48"/>
      <c r="Z873" s="48"/>
    </row>
    <row r="874" ht="15.75" customHeight="1">
      <c r="A874" s="48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  <c r="S874" s="48"/>
      <c r="T874" s="48"/>
      <c r="U874" s="48"/>
      <c r="V874" s="48"/>
      <c r="W874" s="48"/>
      <c r="X874" s="48"/>
      <c r="Y874" s="48"/>
      <c r="Z874" s="48"/>
    </row>
    <row r="875" ht="15.75" customHeight="1">
      <c r="A875" s="48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  <c r="S875" s="48"/>
      <c r="T875" s="48"/>
      <c r="U875" s="48"/>
      <c r="V875" s="48"/>
      <c r="W875" s="48"/>
      <c r="X875" s="48"/>
      <c r="Y875" s="48"/>
      <c r="Z875" s="48"/>
    </row>
    <row r="876" ht="15.75" customHeight="1">
      <c r="A876" s="48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  <c r="S876" s="48"/>
      <c r="T876" s="48"/>
      <c r="U876" s="48"/>
      <c r="V876" s="48"/>
      <c r="W876" s="48"/>
      <c r="X876" s="48"/>
      <c r="Y876" s="48"/>
      <c r="Z876" s="48"/>
    </row>
    <row r="877" ht="15.75" customHeight="1">
      <c r="A877" s="48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  <c r="S877" s="48"/>
      <c r="T877" s="48"/>
      <c r="U877" s="48"/>
      <c r="V877" s="48"/>
      <c r="W877" s="48"/>
      <c r="X877" s="48"/>
      <c r="Y877" s="48"/>
      <c r="Z877" s="48"/>
    </row>
    <row r="878" ht="15.75" customHeight="1">
      <c r="A878" s="48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  <c r="S878" s="48"/>
      <c r="T878" s="48"/>
      <c r="U878" s="48"/>
      <c r="V878" s="48"/>
      <c r="W878" s="48"/>
      <c r="X878" s="48"/>
      <c r="Y878" s="48"/>
      <c r="Z878" s="48"/>
    </row>
    <row r="879" ht="15.75" customHeight="1">
      <c r="A879" s="48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  <c r="S879" s="48"/>
      <c r="T879" s="48"/>
      <c r="U879" s="48"/>
      <c r="V879" s="48"/>
      <c r="W879" s="48"/>
      <c r="X879" s="48"/>
      <c r="Y879" s="48"/>
      <c r="Z879" s="48"/>
    </row>
    <row r="880" ht="15.75" customHeight="1">
      <c r="A880" s="48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  <c r="S880" s="48"/>
      <c r="T880" s="48"/>
      <c r="U880" s="48"/>
      <c r="V880" s="48"/>
      <c r="W880" s="48"/>
      <c r="X880" s="48"/>
      <c r="Y880" s="48"/>
      <c r="Z880" s="48"/>
    </row>
    <row r="881" ht="15.75" customHeight="1">
      <c r="A881" s="48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  <c r="S881" s="48"/>
      <c r="T881" s="48"/>
      <c r="U881" s="48"/>
      <c r="V881" s="48"/>
      <c r="W881" s="48"/>
      <c r="X881" s="48"/>
      <c r="Y881" s="48"/>
      <c r="Z881" s="48"/>
    </row>
    <row r="882" ht="15.75" customHeight="1">
      <c r="A882" s="48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  <c r="S882" s="48"/>
      <c r="T882" s="48"/>
      <c r="U882" s="48"/>
      <c r="V882" s="48"/>
      <c r="W882" s="48"/>
      <c r="X882" s="48"/>
      <c r="Y882" s="48"/>
      <c r="Z882" s="48"/>
    </row>
    <row r="883" ht="15.75" customHeight="1">
      <c r="A883" s="48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  <c r="S883" s="48"/>
      <c r="T883" s="48"/>
      <c r="U883" s="48"/>
      <c r="V883" s="48"/>
      <c r="W883" s="48"/>
      <c r="X883" s="48"/>
      <c r="Y883" s="48"/>
      <c r="Z883" s="48"/>
    </row>
    <row r="884" ht="15.75" customHeight="1">
      <c r="A884" s="48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  <c r="S884" s="48"/>
      <c r="T884" s="48"/>
      <c r="U884" s="48"/>
      <c r="V884" s="48"/>
      <c r="W884" s="48"/>
      <c r="X884" s="48"/>
      <c r="Y884" s="48"/>
      <c r="Z884" s="48"/>
    </row>
    <row r="885" ht="15.75" customHeight="1">
      <c r="A885" s="48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  <c r="S885" s="48"/>
      <c r="T885" s="48"/>
      <c r="U885" s="48"/>
      <c r="V885" s="48"/>
      <c r="W885" s="48"/>
      <c r="X885" s="48"/>
      <c r="Y885" s="48"/>
      <c r="Z885" s="48"/>
    </row>
    <row r="886" ht="15.75" customHeight="1">
      <c r="A886" s="48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  <c r="S886" s="48"/>
      <c r="T886" s="48"/>
      <c r="U886" s="48"/>
      <c r="V886" s="48"/>
      <c r="W886" s="48"/>
      <c r="X886" s="48"/>
      <c r="Y886" s="48"/>
      <c r="Z886" s="48"/>
    </row>
    <row r="887" ht="15.75" customHeight="1">
      <c r="A887" s="48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  <c r="S887" s="48"/>
      <c r="T887" s="48"/>
      <c r="U887" s="48"/>
      <c r="V887" s="48"/>
      <c r="W887" s="48"/>
      <c r="X887" s="48"/>
      <c r="Y887" s="48"/>
      <c r="Z887" s="48"/>
    </row>
    <row r="888" ht="15.75" customHeight="1">
      <c r="A888" s="48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  <c r="S888" s="48"/>
      <c r="T888" s="48"/>
      <c r="U888" s="48"/>
      <c r="V888" s="48"/>
      <c r="W888" s="48"/>
      <c r="X888" s="48"/>
      <c r="Y888" s="48"/>
      <c r="Z888" s="48"/>
    </row>
    <row r="889" ht="15.75" customHeight="1">
      <c r="A889" s="48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  <c r="S889" s="48"/>
      <c r="T889" s="48"/>
      <c r="U889" s="48"/>
      <c r="V889" s="48"/>
      <c r="W889" s="48"/>
      <c r="X889" s="48"/>
      <c r="Y889" s="48"/>
      <c r="Z889" s="48"/>
    </row>
    <row r="890" ht="15.75" customHeight="1">
      <c r="A890" s="48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  <c r="S890" s="48"/>
      <c r="T890" s="48"/>
      <c r="U890" s="48"/>
      <c r="V890" s="48"/>
      <c r="W890" s="48"/>
      <c r="X890" s="48"/>
      <c r="Y890" s="48"/>
      <c r="Z890" s="48"/>
    </row>
    <row r="891" ht="15.75" customHeight="1">
      <c r="A891" s="48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  <c r="S891" s="48"/>
      <c r="T891" s="48"/>
      <c r="U891" s="48"/>
      <c r="V891" s="48"/>
      <c r="W891" s="48"/>
      <c r="X891" s="48"/>
      <c r="Y891" s="48"/>
      <c r="Z891" s="48"/>
    </row>
    <row r="892" ht="15.75" customHeight="1">
      <c r="A892" s="48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  <c r="S892" s="48"/>
      <c r="T892" s="48"/>
      <c r="U892" s="48"/>
      <c r="V892" s="48"/>
      <c r="W892" s="48"/>
      <c r="X892" s="48"/>
      <c r="Y892" s="48"/>
      <c r="Z892" s="48"/>
    </row>
    <row r="893" ht="15.75" customHeight="1">
      <c r="A893" s="48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  <c r="S893" s="48"/>
      <c r="T893" s="48"/>
      <c r="U893" s="48"/>
      <c r="V893" s="48"/>
      <c r="W893" s="48"/>
      <c r="X893" s="48"/>
      <c r="Y893" s="48"/>
      <c r="Z893" s="48"/>
    </row>
    <row r="894" ht="15.75" customHeight="1">
      <c r="A894" s="48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  <c r="S894" s="48"/>
      <c r="T894" s="48"/>
      <c r="U894" s="48"/>
      <c r="V894" s="48"/>
      <c r="W894" s="48"/>
      <c r="X894" s="48"/>
      <c r="Y894" s="48"/>
      <c r="Z894" s="48"/>
    </row>
    <row r="895" ht="15.75" customHeight="1">
      <c r="A895" s="48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  <c r="S895" s="48"/>
      <c r="T895" s="48"/>
      <c r="U895" s="48"/>
      <c r="V895" s="48"/>
      <c r="W895" s="48"/>
      <c r="X895" s="48"/>
      <c r="Y895" s="48"/>
      <c r="Z895" s="48"/>
    </row>
    <row r="896" ht="15.75" customHeight="1">
      <c r="A896" s="48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  <c r="S896" s="48"/>
      <c r="T896" s="48"/>
      <c r="U896" s="48"/>
      <c r="V896" s="48"/>
      <c r="W896" s="48"/>
      <c r="X896" s="48"/>
      <c r="Y896" s="48"/>
      <c r="Z896" s="48"/>
    </row>
    <row r="897" ht="15.75" customHeight="1">
      <c r="A897" s="48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  <c r="S897" s="48"/>
      <c r="T897" s="48"/>
      <c r="U897" s="48"/>
      <c r="V897" s="48"/>
      <c r="W897" s="48"/>
      <c r="X897" s="48"/>
      <c r="Y897" s="48"/>
      <c r="Z897" s="48"/>
    </row>
    <row r="898" ht="15.75" customHeight="1">
      <c r="A898" s="48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  <c r="S898" s="48"/>
      <c r="T898" s="48"/>
      <c r="U898" s="48"/>
      <c r="V898" s="48"/>
      <c r="W898" s="48"/>
      <c r="X898" s="48"/>
      <c r="Y898" s="48"/>
      <c r="Z898" s="48"/>
    </row>
    <row r="899" ht="15.75" customHeight="1">
      <c r="A899" s="48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  <c r="S899" s="48"/>
      <c r="T899" s="48"/>
      <c r="U899" s="48"/>
      <c r="V899" s="48"/>
      <c r="W899" s="48"/>
      <c r="X899" s="48"/>
      <c r="Y899" s="48"/>
      <c r="Z899" s="48"/>
    </row>
    <row r="900" ht="15.75" customHeight="1">
      <c r="A900" s="48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  <c r="S900" s="48"/>
      <c r="T900" s="48"/>
      <c r="U900" s="48"/>
      <c r="V900" s="48"/>
      <c r="W900" s="48"/>
      <c r="X900" s="48"/>
      <c r="Y900" s="48"/>
      <c r="Z900" s="48"/>
    </row>
    <row r="901" ht="15.75" customHeight="1">
      <c r="A901" s="48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  <c r="S901" s="48"/>
      <c r="T901" s="48"/>
      <c r="U901" s="48"/>
      <c r="V901" s="48"/>
      <c r="W901" s="48"/>
      <c r="X901" s="48"/>
      <c r="Y901" s="48"/>
      <c r="Z901" s="48"/>
    </row>
    <row r="902" ht="15.75" customHeight="1">
      <c r="A902" s="48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  <c r="S902" s="48"/>
      <c r="T902" s="48"/>
      <c r="U902" s="48"/>
      <c r="V902" s="48"/>
      <c r="W902" s="48"/>
      <c r="X902" s="48"/>
      <c r="Y902" s="48"/>
      <c r="Z902" s="48"/>
    </row>
    <row r="903" ht="15.75" customHeight="1">
      <c r="A903" s="48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  <c r="S903" s="48"/>
      <c r="T903" s="48"/>
      <c r="U903" s="48"/>
      <c r="V903" s="48"/>
      <c r="W903" s="48"/>
      <c r="X903" s="48"/>
      <c r="Y903" s="48"/>
      <c r="Z903" s="48"/>
    </row>
    <row r="904" ht="15.75" customHeight="1">
      <c r="A904" s="48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  <c r="S904" s="48"/>
      <c r="T904" s="48"/>
      <c r="U904" s="48"/>
      <c r="V904" s="48"/>
      <c r="W904" s="48"/>
      <c r="X904" s="48"/>
      <c r="Y904" s="48"/>
      <c r="Z904" s="48"/>
    </row>
    <row r="905" ht="15.75" customHeight="1">
      <c r="A905" s="48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  <c r="S905" s="48"/>
      <c r="T905" s="48"/>
      <c r="U905" s="48"/>
      <c r="V905" s="48"/>
      <c r="W905" s="48"/>
      <c r="X905" s="48"/>
      <c r="Y905" s="48"/>
      <c r="Z905" s="48"/>
    </row>
    <row r="906" ht="15.75" customHeight="1">
      <c r="A906" s="48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  <c r="S906" s="48"/>
      <c r="T906" s="48"/>
      <c r="U906" s="48"/>
      <c r="V906" s="48"/>
      <c r="W906" s="48"/>
      <c r="X906" s="48"/>
      <c r="Y906" s="48"/>
      <c r="Z906" s="48"/>
    </row>
    <row r="907" ht="15.75" customHeight="1">
      <c r="A907" s="48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  <c r="S907" s="48"/>
      <c r="T907" s="48"/>
      <c r="U907" s="48"/>
      <c r="V907" s="48"/>
      <c r="W907" s="48"/>
      <c r="X907" s="48"/>
      <c r="Y907" s="48"/>
      <c r="Z907" s="48"/>
    </row>
    <row r="908" ht="15.75" customHeight="1">
      <c r="A908" s="48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  <c r="S908" s="48"/>
      <c r="T908" s="48"/>
      <c r="U908" s="48"/>
      <c r="V908" s="48"/>
      <c r="W908" s="48"/>
      <c r="X908" s="48"/>
      <c r="Y908" s="48"/>
      <c r="Z908" s="48"/>
    </row>
    <row r="909" ht="15.75" customHeight="1">
      <c r="A909" s="48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  <c r="S909" s="48"/>
      <c r="T909" s="48"/>
      <c r="U909" s="48"/>
      <c r="V909" s="48"/>
      <c r="W909" s="48"/>
      <c r="X909" s="48"/>
      <c r="Y909" s="48"/>
      <c r="Z909" s="48"/>
    </row>
    <row r="910" ht="15.75" customHeight="1">
      <c r="A910" s="48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  <c r="S910" s="48"/>
      <c r="T910" s="48"/>
      <c r="U910" s="48"/>
      <c r="V910" s="48"/>
      <c r="W910" s="48"/>
      <c r="X910" s="48"/>
      <c r="Y910" s="48"/>
      <c r="Z910" s="48"/>
    </row>
    <row r="911" ht="15.75" customHeight="1">
      <c r="A911" s="48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  <c r="S911" s="48"/>
      <c r="T911" s="48"/>
      <c r="U911" s="48"/>
      <c r="V911" s="48"/>
      <c r="W911" s="48"/>
      <c r="X911" s="48"/>
      <c r="Y911" s="48"/>
      <c r="Z911" s="48"/>
    </row>
    <row r="912" ht="15.75" customHeight="1">
      <c r="A912" s="48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  <c r="S912" s="48"/>
      <c r="T912" s="48"/>
      <c r="U912" s="48"/>
      <c r="V912" s="48"/>
      <c r="W912" s="48"/>
      <c r="X912" s="48"/>
      <c r="Y912" s="48"/>
      <c r="Z912" s="48"/>
    </row>
    <row r="913" ht="15.75" customHeight="1">
      <c r="A913" s="48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  <c r="S913" s="48"/>
      <c r="T913" s="48"/>
      <c r="U913" s="48"/>
      <c r="V913" s="48"/>
      <c r="W913" s="48"/>
      <c r="X913" s="48"/>
      <c r="Y913" s="48"/>
      <c r="Z913" s="48"/>
    </row>
    <row r="914" ht="15.75" customHeight="1">
      <c r="A914" s="48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  <c r="S914" s="48"/>
      <c r="T914" s="48"/>
      <c r="U914" s="48"/>
      <c r="V914" s="48"/>
      <c r="W914" s="48"/>
      <c r="X914" s="48"/>
      <c r="Y914" s="48"/>
      <c r="Z914" s="48"/>
    </row>
    <row r="915" ht="15.75" customHeight="1">
      <c r="A915" s="48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  <c r="S915" s="48"/>
      <c r="T915" s="48"/>
      <c r="U915" s="48"/>
      <c r="V915" s="48"/>
      <c r="W915" s="48"/>
      <c r="X915" s="48"/>
      <c r="Y915" s="48"/>
      <c r="Z915" s="48"/>
    </row>
    <row r="916" ht="15.75" customHeight="1">
      <c r="A916" s="48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  <c r="S916" s="48"/>
      <c r="T916" s="48"/>
      <c r="U916" s="48"/>
      <c r="V916" s="48"/>
      <c r="W916" s="48"/>
      <c r="X916" s="48"/>
      <c r="Y916" s="48"/>
      <c r="Z916" s="48"/>
    </row>
    <row r="917" ht="15.75" customHeight="1">
      <c r="A917" s="48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  <c r="S917" s="48"/>
      <c r="T917" s="48"/>
      <c r="U917" s="48"/>
      <c r="V917" s="48"/>
      <c r="W917" s="48"/>
      <c r="X917" s="48"/>
      <c r="Y917" s="48"/>
      <c r="Z917" s="48"/>
    </row>
    <row r="918" ht="15.75" customHeight="1">
      <c r="A918" s="48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  <c r="S918" s="48"/>
      <c r="T918" s="48"/>
      <c r="U918" s="48"/>
      <c r="V918" s="48"/>
      <c r="W918" s="48"/>
      <c r="X918" s="48"/>
      <c r="Y918" s="48"/>
      <c r="Z918" s="48"/>
    </row>
    <row r="919" ht="15.75" customHeight="1">
      <c r="A919" s="48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  <c r="S919" s="48"/>
      <c r="T919" s="48"/>
      <c r="U919" s="48"/>
      <c r="V919" s="48"/>
      <c r="W919" s="48"/>
      <c r="X919" s="48"/>
      <c r="Y919" s="48"/>
      <c r="Z919" s="48"/>
    </row>
    <row r="920" ht="15.75" customHeight="1">
      <c r="A920" s="48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  <c r="S920" s="48"/>
      <c r="T920" s="48"/>
      <c r="U920" s="48"/>
      <c r="V920" s="48"/>
      <c r="W920" s="48"/>
      <c r="X920" s="48"/>
      <c r="Y920" s="48"/>
      <c r="Z920" s="48"/>
    </row>
    <row r="921" ht="15.75" customHeight="1">
      <c r="A921" s="48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  <c r="S921" s="48"/>
      <c r="T921" s="48"/>
      <c r="U921" s="48"/>
      <c r="V921" s="48"/>
      <c r="W921" s="48"/>
      <c r="X921" s="48"/>
      <c r="Y921" s="48"/>
      <c r="Z921" s="48"/>
    </row>
    <row r="922" ht="15.75" customHeight="1">
      <c r="A922" s="48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  <c r="S922" s="48"/>
      <c r="T922" s="48"/>
      <c r="U922" s="48"/>
      <c r="V922" s="48"/>
      <c r="W922" s="48"/>
      <c r="X922" s="48"/>
      <c r="Y922" s="48"/>
      <c r="Z922" s="48"/>
    </row>
    <row r="923" ht="15.75" customHeight="1">
      <c r="A923" s="48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  <c r="S923" s="48"/>
      <c r="T923" s="48"/>
      <c r="U923" s="48"/>
      <c r="V923" s="48"/>
      <c r="W923" s="48"/>
      <c r="X923" s="48"/>
      <c r="Y923" s="48"/>
      <c r="Z923" s="48"/>
    </row>
    <row r="924" ht="15.75" customHeight="1">
      <c r="A924" s="48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  <c r="S924" s="48"/>
      <c r="T924" s="48"/>
      <c r="U924" s="48"/>
      <c r="V924" s="48"/>
      <c r="W924" s="48"/>
      <c r="X924" s="48"/>
      <c r="Y924" s="48"/>
      <c r="Z924" s="48"/>
    </row>
    <row r="925" ht="15.75" customHeight="1">
      <c r="A925" s="48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  <c r="S925" s="48"/>
      <c r="T925" s="48"/>
      <c r="U925" s="48"/>
      <c r="V925" s="48"/>
      <c r="W925" s="48"/>
      <c r="X925" s="48"/>
      <c r="Y925" s="48"/>
      <c r="Z925" s="48"/>
    </row>
    <row r="926" ht="15.75" customHeight="1">
      <c r="A926" s="48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  <c r="S926" s="48"/>
      <c r="T926" s="48"/>
      <c r="U926" s="48"/>
      <c r="V926" s="48"/>
      <c r="W926" s="48"/>
      <c r="X926" s="48"/>
      <c r="Y926" s="48"/>
      <c r="Z926" s="48"/>
    </row>
    <row r="927" ht="15.75" customHeight="1">
      <c r="A927" s="48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  <c r="S927" s="48"/>
      <c r="T927" s="48"/>
      <c r="U927" s="48"/>
      <c r="V927" s="48"/>
      <c r="W927" s="48"/>
      <c r="X927" s="48"/>
      <c r="Y927" s="48"/>
      <c r="Z927" s="48"/>
    </row>
    <row r="928" ht="15.75" customHeight="1">
      <c r="A928" s="48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  <c r="S928" s="48"/>
      <c r="T928" s="48"/>
      <c r="U928" s="48"/>
      <c r="V928" s="48"/>
      <c r="W928" s="48"/>
      <c r="X928" s="48"/>
      <c r="Y928" s="48"/>
      <c r="Z928" s="48"/>
    </row>
    <row r="929" ht="15.75" customHeight="1">
      <c r="A929" s="48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  <c r="S929" s="48"/>
      <c r="T929" s="48"/>
      <c r="U929" s="48"/>
      <c r="V929" s="48"/>
      <c r="W929" s="48"/>
      <c r="X929" s="48"/>
      <c r="Y929" s="48"/>
      <c r="Z929" s="48"/>
    </row>
    <row r="930" ht="15.75" customHeight="1">
      <c r="A930" s="48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  <c r="S930" s="48"/>
      <c r="T930" s="48"/>
      <c r="U930" s="48"/>
      <c r="V930" s="48"/>
      <c r="W930" s="48"/>
      <c r="X930" s="48"/>
      <c r="Y930" s="48"/>
      <c r="Z930" s="48"/>
    </row>
    <row r="931" ht="15.75" customHeight="1">
      <c r="A931" s="48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  <c r="S931" s="48"/>
      <c r="T931" s="48"/>
      <c r="U931" s="48"/>
      <c r="V931" s="48"/>
      <c r="W931" s="48"/>
      <c r="X931" s="48"/>
      <c r="Y931" s="48"/>
      <c r="Z931" s="48"/>
    </row>
    <row r="932" ht="15.75" customHeight="1">
      <c r="A932" s="48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  <c r="S932" s="48"/>
      <c r="T932" s="48"/>
      <c r="U932" s="48"/>
      <c r="V932" s="48"/>
      <c r="W932" s="48"/>
      <c r="X932" s="48"/>
      <c r="Y932" s="48"/>
      <c r="Z932" s="48"/>
    </row>
    <row r="933" ht="15.75" customHeight="1">
      <c r="A933" s="48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  <c r="S933" s="48"/>
      <c r="T933" s="48"/>
      <c r="U933" s="48"/>
      <c r="V933" s="48"/>
      <c r="W933" s="48"/>
      <c r="X933" s="48"/>
      <c r="Y933" s="48"/>
      <c r="Z933" s="48"/>
    </row>
    <row r="934" ht="15.75" customHeight="1">
      <c r="A934" s="48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  <c r="S934" s="48"/>
      <c r="T934" s="48"/>
      <c r="U934" s="48"/>
      <c r="V934" s="48"/>
      <c r="W934" s="48"/>
      <c r="X934" s="48"/>
      <c r="Y934" s="48"/>
      <c r="Z934" s="48"/>
    </row>
    <row r="935" ht="15.75" customHeight="1">
      <c r="A935" s="48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  <c r="S935" s="48"/>
      <c r="T935" s="48"/>
      <c r="U935" s="48"/>
      <c r="V935" s="48"/>
      <c r="W935" s="48"/>
      <c r="X935" s="48"/>
      <c r="Y935" s="48"/>
      <c r="Z935" s="48"/>
    </row>
    <row r="936" ht="15.75" customHeight="1">
      <c r="A936" s="48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  <c r="S936" s="48"/>
      <c r="T936" s="48"/>
      <c r="U936" s="48"/>
      <c r="V936" s="48"/>
      <c r="W936" s="48"/>
      <c r="X936" s="48"/>
      <c r="Y936" s="48"/>
      <c r="Z936" s="48"/>
    </row>
    <row r="937" ht="15.75" customHeight="1">
      <c r="A937" s="48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  <c r="S937" s="48"/>
      <c r="T937" s="48"/>
      <c r="U937" s="48"/>
      <c r="V937" s="48"/>
      <c r="W937" s="48"/>
      <c r="X937" s="48"/>
      <c r="Y937" s="48"/>
      <c r="Z937" s="48"/>
    </row>
    <row r="938" ht="15.75" customHeight="1">
      <c r="A938" s="48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  <c r="S938" s="48"/>
      <c r="T938" s="48"/>
      <c r="U938" s="48"/>
      <c r="V938" s="48"/>
      <c r="W938" s="48"/>
      <c r="X938" s="48"/>
      <c r="Y938" s="48"/>
      <c r="Z938" s="48"/>
    </row>
    <row r="939" ht="15.75" customHeight="1">
      <c r="A939" s="48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  <c r="S939" s="48"/>
      <c r="T939" s="48"/>
      <c r="U939" s="48"/>
      <c r="V939" s="48"/>
      <c r="W939" s="48"/>
      <c r="X939" s="48"/>
      <c r="Y939" s="48"/>
      <c r="Z939" s="48"/>
    </row>
    <row r="940" ht="15.75" customHeight="1">
      <c r="A940" s="48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  <c r="S940" s="48"/>
      <c r="T940" s="48"/>
      <c r="U940" s="48"/>
      <c r="V940" s="48"/>
      <c r="W940" s="48"/>
      <c r="X940" s="48"/>
      <c r="Y940" s="48"/>
      <c r="Z940" s="48"/>
    </row>
    <row r="941" ht="15.75" customHeight="1">
      <c r="A941" s="48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  <c r="S941" s="48"/>
      <c r="T941" s="48"/>
      <c r="U941" s="48"/>
      <c r="V941" s="48"/>
      <c r="W941" s="48"/>
      <c r="X941" s="48"/>
      <c r="Y941" s="48"/>
      <c r="Z941" s="48"/>
    </row>
    <row r="942" ht="15.75" customHeight="1">
      <c r="A942" s="48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  <c r="S942" s="48"/>
      <c r="T942" s="48"/>
      <c r="U942" s="48"/>
      <c r="V942" s="48"/>
      <c r="W942" s="48"/>
      <c r="X942" s="48"/>
      <c r="Y942" s="48"/>
      <c r="Z942" s="48"/>
    </row>
    <row r="943" ht="15.75" customHeight="1">
      <c r="A943" s="48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  <c r="S943" s="48"/>
      <c r="T943" s="48"/>
      <c r="U943" s="48"/>
      <c r="V943" s="48"/>
      <c r="W943" s="48"/>
      <c r="X943" s="48"/>
      <c r="Y943" s="48"/>
      <c r="Z943" s="48"/>
    </row>
    <row r="944" ht="15.75" customHeight="1">
      <c r="A944" s="48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  <c r="S944" s="48"/>
      <c r="T944" s="48"/>
      <c r="U944" s="48"/>
      <c r="V944" s="48"/>
      <c r="W944" s="48"/>
      <c r="X944" s="48"/>
      <c r="Y944" s="48"/>
      <c r="Z944" s="48"/>
    </row>
    <row r="945" ht="15.75" customHeight="1">
      <c r="A945" s="48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  <c r="S945" s="48"/>
      <c r="T945" s="48"/>
      <c r="U945" s="48"/>
      <c r="V945" s="48"/>
      <c r="W945" s="48"/>
      <c r="X945" s="48"/>
      <c r="Y945" s="48"/>
      <c r="Z945" s="48"/>
    </row>
    <row r="946" ht="15.75" customHeight="1">
      <c r="A946" s="48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  <c r="S946" s="48"/>
      <c r="T946" s="48"/>
      <c r="U946" s="48"/>
      <c r="V946" s="48"/>
      <c r="W946" s="48"/>
      <c r="X946" s="48"/>
      <c r="Y946" s="48"/>
      <c r="Z946" s="48"/>
    </row>
    <row r="947" ht="15.75" customHeight="1">
      <c r="A947" s="48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  <c r="S947" s="48"/>
      <c r="T947" s="48"/>
      <c r="U947" s="48"/>
      <c r="V947" s="48"/>
      <c r="W947" s="48"/>
      <c r="X947" s="48"/>
      <c r="Y947" s="48"/>
      <c r="Z947" s="48"/>
    </row>
    <row r="948" ht="15.75" customHeight="1">
      <c r="A948" s="48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  <c r="S948" s="48"/>
      <c r="T948" s="48"/>
      <c r="U948" s="48"/>
      <c r="V948" s="48"/>
      <c r="W948" s="48"/>
      <c r="X948" s="48"/>
      <c r="Y948" s="48"/>
      <c r="Z948" s="48"/>
    </row>
    <row r="949" ht="15.75" customHeight="1">
      <c r="A949" s="48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  <c r="S949" s="48"/>
      <c r="T949" s="48"/>
      <c r="U949" s="48"/>
      <c r="V949" s="48"/>
      <c r="W949" s="48"/>
      <c r="X949" s="48"/>
      <c r="Y949" s="48"/>
      <c r="Z949" s="48"/>
    </row>
    <row r="950" ht="15.75" customHeight="1">
      <c r="A950" s="48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  <c r="S950" s="48"/>
      <c r="T950" s="48"/>
      <c r="U950" s="48"/>
      <c r="V950" s="48"/>
      <c r="W950" s="48"/>
      <c r="X950" s="48"/>
      <c r="Y950" s="48"/>
      <c r="Z950" s="48"/>
    </row>
    <row r="951" ht="15.75" customHeight="1">
      <c r="A951" s="48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  <c r="S951" s="48"/>
      <c r="T951" s="48"/>
      <c r="U951" s="48"/>
      <c r="V951" s="48"/>
      <c r="W951" s="48"/>
      <c r="X951" s="48"/>
      <c r="Y951" s="48"/>
      <c r="Z951" s="48"/>
    </row>
    <row r="952" ht="15.75" customHeight="1">
      <c r="A952" s="48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  <c r="S952" s="48"/>
      <c r="T952" s="48"/>
      <c r="U952" s="48"/>
      <c r="V952" s="48"/>
      <c r="W952" s="48"/>
      <c r="X952" s="48"/>
      <c r="Y952" s="48"/>
      <c r="Z952" s="48"/>
    </row>
    <row r="953" ht="15.75" customHeight="1">
      <c r="A953" s="48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  <c r="S953" s="48"/>
      <c r="T953" s="48"/>
      <c r="U953" s="48"/>
      <c r="V953" s="48"/>
      <c r="W953" s="48"/>
      <c r="X953" s="48"/>
      <c r="Y953" s="48"/>
      <c r="Z953" s="48"/>
    </row>
    <row r="954" ht="15.75" customHeight="1">
      <c r="A954" s="48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  <c r="S954" s="48"/>
      <c r="T954" s="48"/>
      <c r="U954" s="48"/>
      <c r="V954" s="48"/>
      <c r="W954" s="48"/>
      <c r="X954" s="48"/>
      <c r="Y954" s="48"/>
      <c r="Z954" s="48"/>
    </row>
    <row r="955" ht="15.75" customHeight="1">
      <c r="A955" s="48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  <c r="S955" s="48"/>
      <c r="T955" s="48"/>
      <c r="U955" s="48"/>
      <c r="V955" s="48"/>
      <c r="W955" s="48"/>
      <c r="X955" s="48"/>
      <c r="Y955" s="48"/>
      <c r="Z955" s="48"/>
    </row>
    <row r="956" ht="15.75" customHeight="1">
      <c r="A956" s="48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  <c r="S956" s="48"/>
      <c r="T956" s="48"/>
      <c r="U956" s="48"/>
      <c r="V956" s="48"/>
      <c r="W956" s="48"/>
      <c r="X956" s="48"/>
      <c r="Y956" s="48"/>
      <c r="Z956" s="48"/>
    </row>
    <row r="957" ht="15.75" customHeight="1">
      <c r="A957" s="48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  <c r="S957" s="48"/>
      <c r="T957" s="48"/>
      <c r="U957" s="48"/>
      <c r="V957" s="48"/>
      <c r="W957" s="48"/>
      <c r="X957" s="48"/>
      <c r="Y957" s="48"/>
      <c r="Z957" s="48"/>
    </row>
    <row r="958" ht="15.75" customHeight="1">
      <c r="A958" s="48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  <c r="S958" s="48"/>
      <c r="T958" s="48"/>
      <c r="U958" s="48"/>
      <c r="V958" s="48"/>
      <c r="W958" s="48"/>
      <c r="X958" s="48"/>
      <c r="Y958" s="48"/>
      <c r="Z958" s="48"/>
    </row>
    <row r="959" ht="15.75" customHeight="1">
      <c r="A959" s="48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  <c r="S959" s="48"/>
      <c r="T959" s="48"/>
      <c r="U959" s="48"/>
      <c r="V959" s="48"/>
      <c r="W959" s="48"/>
      <c r="X959" s="48"/>
      <c r="Y959" s="48"/>
      <c r="Z959" s="48"/>
    </row>
    <row r="960" ht="15.75" customHeight="1">
      <c r="A960" s="48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  <c r="S960" s="48"/>
      <c r="T960" s="48"/>
      <c r="U960" s="48"/>
      <c r="V960" s="48"/>
      <c r="W960" s="48"/>
      <c r="X960" s="48"/>
      <c r="Y960" s="48"/>
      <c r="Z960" s="48"/>
    </row>
    <row r="961" ht="15.75" customHeight="1">
      <c r="A961" s="48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  <c r="S961" s="48"/>
      <c r="T961" s="48"/>
      <c r="U961" s="48"/>
      <c r="V961" s="48"/>
      <c r="W961" s="48"/>
      <c r="X961" s="48"/>
      <c r="Y961" s="48"/>
      <c r="Z961" s="48"/>
    </row>
    <row r="962" ht="15.75" customHeight="1">
      <c r="A962" s="48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  <c r="S962" s="48"/>
      <c r="T962" s="48"/>
      <c r="U962" s="48"/>
      <c r="V962" s="48"/>
      <c r="W962" s="48"/>
      <c r="X962" s="48"/>
      <c r="Y962" s="48"/>
      <c r="Z962" s="48"/>
    </row>
    <row r="963" ht="15.75" customHeight="1">
      <c r="A963" s="48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  <c r="S963" s="48"/>
      <c r="T963" s="48"/>
      <c r="U963" s="48"/>
      <c r="V963" s="48"/>
      <c r="W963" s="48"/>
      <c r="X963" s="48"/>
      <c r="Y963" s="48"/>
      <c r="Z963" s="48"/>
    </row>
    <row r="964" ht="15.75" customHeight="1">
      <c r="A964" s="48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  <c r="S964" s="48"/>
      <c r="T964" s="48"/>
      <c r="U964" s="48"/>
      <c r="V964" s="48"/>
      <c r="W964" s="48"/>
      <c r="X964" s="48"/>
      <c r="Y964" s="48"/>
      <c r="Z964" s="48"/>
    </row>
    <row r="965" ht="15.75" customHeight="1">
      <c r="A965" s="48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  <c r="S965" s="48"/>
      <c r="T965" s="48"/>
      <c r="U965" s="48"/>
      <c r="V965" s="48"/>
      <c r="W965" s="48"/>
      <c r="X965" s="48"/>
      <c r="Y965" s="48"/>
      <c r="Z965" s="48"/>
    </row>
    <row r="966" ht="15.75" customHeight="1">
      <c r="A966" s="48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  <c r="S966" s="48"/>
      <c r="T966" s="48"/>
      <c r="U966" s="48"/>
      <c r="V966" s="48"/>
      <c r="W966" s="48"/>
      <c r="X966" s="48"/>
      <c r="Y966" s="48"/>
      <c r="Z966" s="48"/>
    </row>
    <row r="967" ht="15.75" customHeight="1">
      <c r="A967" s="48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  <c r="S967" s="48"/>
      <c r="T967" s="48"/>
      <c r="U967" s="48"/>
      <c r="V967" s="48"/>
      <c r="W967" s="48"/>
      <c r="X967" s="48"/>
      <c r="Y967" s="48"/>
      <c r="Z967" s="48"/>
    </row>
    <row r="968" ht="15.75" customHeight="1">
      <c r="A968" s="48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  <c r="S968" s="48"/>
      <c r="T968" s="48"/>
      <c r="U968" s="48"/>
      <c r="V968" s="48"/>
      <c r="W968" s="48"/>
      <c r="X968" s="48"/>
      <c r="Y968" s="48"/>
      <c r="Z968" s="48"/>
    </row>
    <row r="969" ht="15.75" customHeight="1">
      <c r="A969" s="48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  <c r="S969" s="48"/>
      <c r="T969" s="48"/>
      <c r="U969" s="48"/>
      <c r="V969" s="48"/>
      <c r="W969" s="48"/>
      <c r="X969" s="48"/>
      <c r="Y969" s="48"/>
      <c r="Z969" s="48"/>
    </row>
    <row r="970" ht="15.75" customHeight="1">
      <c r="A970" s="48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  <c r="S970" s="48"/>
      <c r="T970" s="48"/>
      <c r="U970" s="48"/>
      <c r="V970" s="48"/>
      <c r="W970" s="48"/>
      <c r="X970" s="48"/>
      <c r="Y970" s="48"/>
      <c r="Z970" s="48"/>
    </row>
    <row r="971" ht="15.75" customHeight="1">
      <c r="A971" s="48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  <c r="S971" s="48"/>
      <c r="T971" s="48"/>
      <c r="U971" s="48"/>
      <c r="V971" s="48"/>
      <c r="W971" s="48"/>
      <c r="X971" s="48"/>
      <c r="Y971" s="48"/>
      <c r="Z971" s="48"/>
    </row>
    <row r="972" ht="15.75" customHeight="1">
      <c r="A972" s="48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  <c r="S972" s="48"/>
      <c r="T972" s="48"/>
      <c r="U972" s="48"/>
      <c r="V972" s="48"/>
      <c r="W972" s="48"/>
      <c r="X972" s="48"/>
      <c r="Y972" s="48"/>
      <c r="Z972" s="48"/>
    </row>
    <row r="973" ht="15.75" customHeight="1">
      <c r="A973" s="48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  <c r="S973" s="48"/>
      <c r="T973" s="48"/>
      <c r="U973" s="48"/>
      <c r="V973" s="48"/>
      <c r="W973" s="48"/>
      <c r="X973" s="48"/>
      <c r="Y973" s="48"/>
      <c r="Z973" s="48"/>
    </row>
    <row r="974" ht="15.75" customHeight="1">
      <c r="A974" s="48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  <c r="S974" s="48"/>
      <c r="T974" s="48"/>
      <c r="U974" s="48"/>
      <c r="V974" s="48"/>
      <c r="W974" s="48"/>
      <c r="X974" s="48"/>
      <c r="Y974" s="48"/>
      <c r="Z974" s="48"/>
    </row>
    <row r="975" ht="15.75" customHeight="1">
      <c r="A975" s="48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  <c r="S975" s="48"/>
      <c r="T975" s="48"/>
      <c r="U975" s="48"/>
      <c r="V975" s="48"/>
      <c r="W975" s="48"/>
      <c r="X975" s="48"/>
      <c r="Y975" s="48"/>
      <c r="Z975" s="48"/>
    </row>
    <row r="976" ht="15.75" customHeight="1">
      <c r="A976" s="48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  <c r="S976" s="48"/>
      <c r="T976" s="48"/>
      <c r="U976" s="48"/>
      <c r="V976" s="48"/>
      <c r="W976" s="48"/>
      <c r="X976" s="48"/>
      <c r="Y976" s="48"/>
      <c r="Z976" s="48"/>
    </row>
    <row r="977" ht="15.75" customHeight="1">
      <c r="A977" s="48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  <c r="S977" s="48"/>
      <c r="T977" s="48"/>
      <c r="U977" s="48"/>
      <c r="V977" s="48"/>
      <c r="W977" s="48"/>
      <c r="X977" s="48"/>
      <c r="Y977" s="48"/>
      <c r="Z977" s="48"/>
    </row>
    <row r="978" ht="15.75" customHeight="1">
      <c r="A978" s="48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  <c r="S978" s="48"/>
      <c r="T978" s="48"/>
      <c r="U978" s="48"/>
      <c r="V978" s="48"/>
      <c r="W978" s="48"/>
      <c r="X978" s="48"/>
      <c r="Y978" s="48"/>
      <c r="Z978" s="48"/>
    </row>
    <row r="979" ht="15.75" customHeight="1">
      <c r="A979" s="48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  <c r="S979" s="48"/>
      <c r="T979" s="48"/>
      <c r="U979" s="48"/>
      <c r="V979" s="48"/>
      <c r="W979" s="48"/>
      <c r="X979" s="48"/>
      <c r="Y979" s="48"/>
      <c r="Z979" s="48"/>
    </row>
    <row r="980" ht="15.75" customHeight="1">
      <c r="A980" s="48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  <c r="S980" s="48"/>
      <c r="T980" s="48"/>
      <c r="U980" s="48"/>
      <c r="V980" s="48"/>
      <c r="W980" s="48"/>
      <c r="X980" s="48"/>
      <c r="Y980" s="48"/>
      <c r="Z980" s="48"/>
    </row>
    <row r="981" ht="15.75" customHeight="1">
      <c r="A981" s="48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  <c r="S981" s="48"/>
      <c r="T981" s="48"/>
      <c r="U981" s="48"/>
      <c r="V981" s="48"/>
      <c r="W981" s="48"/>
      <c r="X981" s="48"/>
      <c r="Y981" s="48"/>
      <c r="Z981" s="48"/>
    </row>
    <row r="982" ht="15.75" customHeight="1">
      <c r="A982" s="48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  <c r="S982" s="48"/>
      <c r="T982" s="48"/>
      <c r="U982" s="48"/>
      <c r="V982" s="48"/>
      <c r="W982" s="48"/>
      <c r="X982" s="48"/>
      <c r="Y982" s="48"/>
      <c r="Z982" s="48"/>
    </row>
    <row r="983" ht="15.75" customHeight="1">
      <c r="A983" s="48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  <c r="S983" s="48"/>
      <c r="T983" s="48"/>
      <c r="U983" s="48"/>
      <c r="V983" s="48"/>
      <c r="W983" s="48"/>
      <c r="X983" s="48"/>
      <c r="Y983" s="48"/>
      <c r="Z983" s="48"/>
    </row>
    <row r="984" ht="15.75" customHeight="1">
      <c r="A984" s="48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  <c r="S984" s="48"/>
      <c r="T984" s="48"/>
      <c r="U984" s="48"/>
      <c r="V984" s="48"/>
      <c r="W984" s="48"/>
      <c r="X984" s="48"/>
      <c r="Y984" s="48"/>
      <c r="Z984" s="48"/>
    </row>
    <row r="985" ht="15.75" customHeight="1">
      <c r="A985" s="48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  <c r="S985" s="48"/>
      <c r="T985" s="48"/>
      <c r="U985" s="48"/>
      <c r="V985" s="48"/>
      <c r="W985" s="48"/>
      <c r="X985" s="48"/>
      <c r="Y985" s="48"/>
      <c r="Z985" s="48"/>
    </row>
    <row r="986" ht="15.75" customHeight="1">
      <c r="A986" s="48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  <c r="S986" s="48"/>
      <c r="T986" s="48"/>
      <c r="U986" s="48"/>
      <c r="V986" s="48"/>
      <c r="W986" s="48"/>
      <c r="X986" s="48"/>
      <c r="Y986" s="48"/>
      <c r="Z986" s="48"/>
    </row>
    <row r="987" ht="15.75" customHeight="1">
      <c r="A987" s="48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  <c r="S987" s="48"/>
      <c r="T987" s="48"/>
      <c r="U987" s="48"/>
      <c r="V987" s="48"/>
      <c r="W987" s="48"/>
      <c r="X987" s="48"/>
      <c r="Y987" s="48"/>
      <c r="Z987" s="48"/>
    </row>
    <row r="988" ht="15.75" customHeight="1">
      <c r="A988" s="48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  <c r="S988" s="48"/>
      <c r="T988" s="48"/>
      <c r="U988" s="48"/>
      <c r="V988" s="48"/>
      <c r="W988" s="48"/>
      <c r="X988" s="48"/>
      <c r="Y988" s="48"/>
      <c r="Z988" s="48"/>
    </row>
    <row r="989" ht="15.75" customHeight="1">
      <c r="A989" s="48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  <c r="S989" s="48"/>
      <c r="T989" s="48"/>
      <c r="U989" s="48"/>
      <c r="V989" s="48"/>
      <c r="W989" s="48"/>
      <c r="X989" s="48"/>
      <c r="Y989" s="48"/>
      <c r="Z989" s="48"/>
    </row>
    <row r="990" ht="15.75" customHeight="1">
      <c r="A990" s="48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  <c r="S990" s="48"/>
      <c r="T990" s="48"/>
      <c r="U990" s="48"/>
      <c r="V990" s="48"/>
      <c r="W990" s="48"/>
      <c r="X990" s="48"/>
      <c r="Y990" s="48"/>
      <c r="Z990" s="48"/>
    </row>
    <row r="991" ht="15.75" customHeight="1">
      <c r="A991" s="48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  <c r="S991" s="48"/>
      <c r="T991" s="48"/>
      <c r="U991" s="48"/>
      <c r="V991" s="48"/>
      <c r="W991" s="48"/>
      <c r="X991" s="48"/>
      <c r="Y991" s="48"/>
      <c r="Z991" s="48"/>
    </row>
    <row r="992" ht="15.75" customHeight="1">
      <c r="A992" s="48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  <c r="S992" s="48"/>
      <c r="T992" s="48"/>
      <c r="U992" s="48"/>
      <c r="V992" s="48"/>
      <c r="W992" s="48"/>
      <c r="X992" s="48"/>
      <c r="Y992" s="48"/>
      <c r="Z992" s="48"/>
    </row>
    <row r="993" ht="15.75" customHeight="1">
      <c r="A993" s="48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  <c r="S993" s="48"/>
      <c r="T993" s="48"/>
      <c r="U993" s="48"/>
      <c r="V993" s="48"/>
      <c r="W993" s="48"/>
      <c r="X993" s="48"/>
      <c r="Y993" s="48"/>
      <c r="Z993" s="48"/>
    </row>
    <row r="994" ht="15.75" customHeight="1">
      <c r="A994" s="48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  <c r="S994" s="48"/>
      <c r="T994" s="48"/>
      <c r="U994" s="48"/>
      <c r="V994" s="48"/>
      <c r="W994" s="48"/>
      <c r="X994" s="48"/>
      <c r="Y994" s="48"/>
      <c r="Z994" s="48"/>
    </row>
    <row r="995" ht="15.75" customHeight="1">
      <c r="A995" s="48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  <c r="S995" s="48"/>
      <c r="T995" s="48"/>
      <c r="U995" s="48"/>
      <c r="V995" s="48"/>
      <c r="W995" s="48"/>
      <c r="X995" s="48"/>
      <c r="Y995" s="48"/>
      <c r="Z995" s="48"/>
    </row>
  </sheetData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71"/>
    <col customWidth="1" min="2" max="3" width="9.0"/>
    <col customWidth="1" min="4" max="4" width="28.14"/>
    <col customWidth="1" min="5" max="5" width="12.86"/>
    <col customWidth="1" min="6" max="7" width="9.0"/>
    <col customWidth="1" min="8" max="8" width="14.29"/>
    <col customWidth="1" min="9" max="9" width="10.0"/>
  </cols>
  <sheetData>
    <row r="1" ht="15.75" customHeight="1">
      <c r="I1" s="39" t="s">
        <v>169</v>
      </c>
      <c r="J1" s="39"/>
      <c r="K1" s="39"/>
      <c r="L1" s="39"/>
    </row>
    <row r="2" ht="15.75" customHeight="1">
      <c r="B2" s="43" t="s">
        <v>170</v>
      </c>
      <c r="G2" s="43">
        <f>G17</f>
        <v>76998</v>
      </c>
      <c r="H2" s="14"/>
      <c r="I2" s="14" t="s">
        <v>171</v>
      </c>
    </row>
    <row r="3" ht="15.75" customHeight="1">
      <c r="B3" s="14" t="s">
        <v>172</v>
      </c>
      <c r="G3" s="14">
        <f>G22</f>
        <v>35520</v>
      </c>
      <c r="H3" s="14"/>
      <c r="I3" s="14" t="s">
        <v>173</v>
      </c>
    </row>
    <row r="4" ht="15.75" customHeight="1">
      <c r="B4" s="43" t="s">
        <v>174</v>
      </c>
      <c r="C4" s="134"/>
      <c r="E4" s="43"/>
      <c r="F4" s="43"/>
      <c r="G4" s="44">
        <v>50000.0</v>
      </c>
      <c r="H4" s="14"/>
      <c r="I4" s="14" t="s">
        <v>175</v>
      </c>
    </row>
    <row r="5" ht="15.75" customHeight="1">
      <c r="B5" s="43" t="s">
        <v>176</v>
      </c>
      <c r="G5" s="44">
        <v>71000.0</v>
      </c>
      <c r="H5" s="135"/>
      <c r="I5" s="14" t="s">
        <v>177</v>
      </c>
    </row>
    <row r="6" ht="15.75" customHeight="1">
      <c r="B6" s="14" t="s">
        <v>178</v>
      </c>
      <c r="F6" s="14"/>
      <c r="G6" s="14">
        <v>13000.0</v>
      </c>
      <c r="I6" s="14" t="s">
        <v>179</v>
      </c>
    </row>
    <row r="7" ht="15.75" customHeight="1">
      <c r="B7" s="136" t="s">
        <v>180</v>
      </c>
      <c r="C7" s="136"/>
      <c r="D7" s="136"/>
      <c r="E7" s="136"/>
      <c r="F7" s="136"/>
      <c r="G7" s="136">
        <f>SUM(G2:G6)</f>
        <v>246518</v>
      </c>
    </row>
    <row r="8" ht="15.75" customHeight="1">
      <c r="B8" s="98"/>
      <c r="G8" s="14"/>
    </row>
    <row r="9" ht="15.75" customHeight="1">
      <c r="B9" s="137" t="s">
        <v>181</v>
      </c>
      <c r="C9" s="39"/>
      <c r="D9" s="39"/>
      <c r="E9" s="39"/>
      <c r="F9" s="39"/>
      <c r="G9" s="39"/>
      <c r="I9" s="138" t="s">
        <v>182</v>
      </c>
    </row>
    <row r="10" ht="15.75" customHeight="1">
      <c r="I10" s="43" t="s">
        <v>183</v>
      </c>
    </row>
    <row r="11" ht="15.75" customHeight="1">
      <c r="C11" s="14" t="s">
        <v>184</v>
      </c>
    </row>
    <row r="12" ht="15.75" customHeight="1">
      <c r="B12" s="139" t="s">
        <v>180</v>
      </c>
      <c r="C12" s="139"/>
      <c r="D12" s="139"/>
      <c r="E12" s="139"/>
      <c r="F12" s="139"/>
      <c r="G12" s="139">
        <v>11000.0</v>
      </c>
    </row>
    <row r="13" ht="15.75" customHeight="1">
      <c r="J13" s="140"/>
      <c r="K13" s="141"/>
      <c r="L13" s="14"/>
      <c r="M13" s="14"/>
      <c r="N13" s="14"/>
      <c r="O13" s="14"/>
    </row>
    <row r="14" ht="15.75" customHeight="1">
      <c r="B14" s="142" t="s">
        <v>185</v>
      </c>
      <c r="C14" s="143"/>
      <c r="D14" s="143"/>
      <c r="E14" s="143" t="s">
        <v>186</v>
      </c>
      <c r="F14" s="143" t="s">
        <v>187</v>
      </c>
      <c r="G14" s="143"/>
      <c r="I14" s="14"/>
      <c r="L14" s="134"/>
      <c r="N14" s="44"/>
      <c r="O14" s="43"/>
    </row>
    <row r="15" ht="15.75" customHeight="1">
      <c r="C15" s="134" t="s">
        <v>188</v>
      </c>
      <c r="E15" s="44">
        <v>69.0</v>
      </c>
      <c r="F15" s="43">
        <v>950.0</v>
      </c>
      <c r="G15" s="43">
        <f t="shared" ref="G15:G16" si="1">F15*E15</f>
        <v>65550</v>
      </c>
      <c r="L15" s="134"/>
      <c r="M15" s="14"/>
      <c r="N15" s="44"/>
      <c r="O15" s="43"/>
    </row>
    <row r="16" ht="15.75" customHeight="1">
      <c r="C16" s="144" t="s">
        <v>189</v>
      </c>
      <c r="D16" s="39"/>
      <c r="E16" s="145">
        <v>53.0</v>
      </c>
      <c r="F16" s="146">
        <v>216.0</v>
      </c>
      <c r="G16" s="146">
        <f t="shared" si="1"/>
        <v>11448</v>
      </c>
    </row>
    <row r="17" ht="15.75" customHeight="1">
      <c r="C17" s="136"/>
      <c r="D17" s="136"/>
      <c r="E17" s="136"/>
      <c r="F17" s="136" t="s">
        <v>190</v>
      </c>
      <c r="G17" s="136">
        <f>SUM(G15:G16)</f>
        <v>76998</v>
      </c>
    </row>
    <row r="18" ht="15.75" customHeight="1">
      <c r="J18" s="14"/>
    </row>
    <row r="19" ht="15.75" customHeight="1"/>
    <row r="20" ht="15.75" customHeight="1"/>
    <row r="21" ht="15.75" customHeight="1">
      <c r="B21" s="142" t="s">
        <v>191</v>
      </c>
      <c r="C21" s="147"/>
      <c r="D21" s="143"/>
      <c r="E21" s="143"/>
      <c r="F21" s="143"/>
      <c r="G21" s="143"/>
    </row>
    <row r="22" ht="15.75" customHeight="1">
      <c r="C22" s="134" t="s">
        <v>192</v>
      </c>
      <c r="E22" s="44">
        <v>192.0</v>
      </c>
      <c r="F22" s="43">
        <v>185.0</v>
      </c>
      <c r="G22" s="146">
        <f>F22*E22</f>
        <v>35520</v>
      </c>
      <c r="I22" s="14"/>
    </row>
    <row r="23" ht="15.75" customHeight="1"/>
    <row r="24" ht="15.75" customHeight="1"/>
    <row r="25" ht="15.75" customHeight="1">
      <c r="B25" s="14"/>
      <c r="E25" s="14"/>
    </row>
    <row r="26" ht="15.75" customHeight="1">
      <c r="C26" s="134"/>
      <c r="E26" s="14"/>
    </row>
    <row r="27" ht="15.75" customHeight="1">
      <c r="C27" s="134"/>
      <c r="E27" s="14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35.14"/>
  </cols>
  <sheetData>
    <row r="2">
      <c r="A2" s="141" t="s">
        <v>193</v>
      </c>
    </row>
    <row r="3">
      <c r="A3" s="14" t="s">
        <v>194</v>
      </c>
      <c r="C3" s="14">
        <v>525.0</v>
      </c>
      <c r="F3" s="98" t="s">
        <v>195</v>
      </c>
    </row>
    <row r="4">
      <c r="A4" s="43" t="s">
        <v>196</v>
      </c>
      <c r="C4" s="43">
        <v>652.0</v>
      </c>
      <c r="F4" s="43" t="s">
        <v>197</v>
      </c>
      <c r="H4" s="43">
        <v>2648.0</v>
      </c>
    </row>
    <row r="5">
      <c r="A5" s="43" t="s">
        <v>198</v>
      </c>
      <c r="C5" s="43">
        <v>800.0</v>
      </c>
      <c r="G5" s="98"/>
    </row>
    <row r="6">
      <c r="A6" s="43" t="s">
        <v>199</v>
      </c>
      <c r="C6" s="43">
        <v>2553.0</v>
      </c>
    </row>
    <row r="7">
      <c r="A7" s="43" t="s">
        <v>200</v>
      </c>
      <c r="C7" s="43">
        <v>748.0</v>
      </c>
    </row>
    <row r="8">
      <c r="A8" s="43" t="s">
        <v>201</v>
      </c>
      <c r="C8" s="43">
        <v>334.0</v>
      </c>
    </row>
    <row r="9">
      <c r="A9" s="43" t="s">
        <v>202</v>
      </c>
      <c r="C9" s="43">
        <v>765.0</v>
      </c>
    </row>
    <row r="10">
      <c r="A10" s="148" t="s">
        <v>197</v>
      </c>
      <c r="B10" s="149"/>
      <c r="C10" s="43"/>
    </row>
    <row r="11">
      <c r="A11" s="150" t="s">
        <v>180</v>
      </c>
      <c r="B11" s="151"/>
      <c r="C11" s="150">
        <f>SUM(C3:C10)</f>
        <v>6377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24.86"/>
    <col customWidth="1" min="3" max="3" width="12.57"/>
    <col customWidth="1" min="4" max="4" width="21.0"/>
    <col customWidth="1" min="5" max="5" width="18.0"/>
    <col customWidth="1" min="6" max="6" width="17.0"/>
    <col customWidth="1" min="7" max="7" width="15.29"/>
    <col customWidth="1" min="8" max="8" width="19.86"/>
    <col customWidth="1" min="9" max="9" width="10.71"/>
    <col customWidth="1" min="10" max="10" width="12.86"/>
    <col customWidth="1" min="12" max="12" width="22.57"/>
    <col customWidth="1" min="13" max="13" width="18.14"/>
    <col customWidth="1" min="14" max="14" width="17.57"/>
  </cols>
  <sheetData>
    <row r="1" ht="15.75" customHeight="1">
      <c r="A1" s="14">
        <v>2.0</v>
      </c>
    </row>
    <row r="2" ht="15.75" customHeight="1">
      <c r="B2" s="152" t="s">
        <v>203</v>
      </c>
      <c r="C2" s="146"/>
      <c r="D2" s="146"/>
      <c r="E2" s="146"/>
      <c r="F2" s="146"/>
      <c r="G2" s="146"/>
      <c r="H2" s="146"/>
      <c r="I2" s="146" t="s">
        <v>204</v>
      </c>
    </row>
    <row r="3" ht="27.75" customHeight="1">
      <c r="B3" s="153" t="s">
        <v>205</v>
      </c>
      <c r="C3" s="153" t="s">
        <v>206</v>
      </c>
      <c r="D3" s="153" t="s">
        <v>207</v>
      </c>
      <c r="E3" s="153" t="s">
        <v>208</v>
      </c>
      <c r="F3" s="153" t="s">
        <v>209</v>
      </c>
      <c r="G3" s="153" t="s">
        <v>210</v>
      </c>
      <c r="H3" s="153" t="s">
        <v>211</v>
      </c>
      <c r="I3" s="14" t="s">
        <v>212</v>
      </c>
      <c r="J3" s="154" t="s">
        <v>116</v>
      </c>
    </row>
    <row r="4" ht="15.75" customHeight="1">
      <c r="B4" s="43" t="s">
        <v>213</v>
      </c>
      <c r="C4" s="43">
        <v>3.0</v>
      </c>
      <c r="D4" s="43">
        <f>M6*(1+feriepengesats)*M12</f>
        <v>2464</v>
      </c>
      <c r="E4" s="43">
        <f t="shared" ref="E4:E8" si="1">D4*2*C4</f>
        <v>14784</v>
      </c>
      <c r="F4" s="43">
        <v>5.0</v>
      </c>
      <c r="G4" s="43">
        <v>4.0</v>
      </c>
      <c r="H4" s="43">
        <f>(E15*F4+G4*F15)*C4</f>
        <v>37200</v>
      </c>
      <c r="I4" s="14">
        <f t="shared" ref="I4:I10" si="2">H4*0.9825</f>
        <v>36549</v>
      </c>
      <c r="J4" s="155">
        <f t="shared" ref="J4:J10" si="3">I4-E4</f>
        <v>21765</v>
      </c>
      <c r="L4" s="156" t="s">
        <v>214</v>
      </c>
      <c r="M4" s="156"/>
      <c r="N4" s="156"/>
    </row>
    <row r="5" ht="15.75" customHeight="1">
      <c r="B5" s="43" t="s">
        <v>215</v>
      </c>
      <c r="C5" s="43">
        <v>2.0</v>
      </c>
      <c r="D5" s="43">
        <f>210*(1+feriepengesats)*M13</f>
        <v>3057.6</v>
      </c>
      <c r="E5" s="43">
        <f t="shared" si="1"/>
        <v>12230.4</v>
      </c>
      <c r="F5" s="43">
        <v>7.0</v>
      </c>
      <c r="G5" s="43">
        <v>3.0</v>
      </c>
      <c r="H5" s="43">
        <f>(G16*F5+H16*G5)*C5</f>
        <v>37000</v>
      </c>
      <c r="I5" s="14">
        <f t="shared" si="2"/>
        <v>36352.5</v>
      </c>
      <c r="J5" s="155">
        <f t="shared" si="3"/>
        <v>24122.1</v>
      </c>
      <c r="L5" s="157" t="s">
        <v>205</v>
      </c>
      <c r="M5" s="158" t="s">
        <v>216</v>
      </c>
      <c r="N5" s="159" t="s">
        <v>217</v>
      </c>
    </row>
    <row r="6" ht="15.75" customHeight="1">
      <c r="B6" s="160" t="s">
        <v>218</v>
      </c>
      <c r="C6" s="43">
        <v>0.5</v>
      </c>
      <c r="D6" s="160">
        <f>M8*(1+feriepengesats)*M14</f>
        <v>3449.6</v>
      </c>
      <c r="E6" s="43">
        <f t="shared" si="1"/>
        <v>3449.6</v>
      </c>
      <c r="F6" s="160">
        <v>7.0</v>
      </c>
      <c r="G6" s="160">
        <v>1.0</v>
      </c>
      <c r="H6" s="160">
        <f t="shared" ref="H6:H7" si="4">(F6*G17*C6)+(C6*G6*H17)</f>
        <v>11900</v>
      </c>
      <c r="I6" s="14">
        <f t="shared" si="2"/>
        <v>11691.75</v>
      </c>
      <c r="J6" s="155">
        <f t="shared" si="3"/>
        <v>8242.15</v>
      </c>
      <c r="L6" s="161" t="s">
        <v>219</v>
      </c>
      <c r="M6" s="162">
        <v>200.0</v>
      </c>
      <c r="N6" s="163"/>
    </row>
    <row r="7" ht="15.75" customHeight="1">
      <c r="B7" s="14" t="s">
        <v>220</v>
      </c>
      <c r="C7" s="43">
        <v>0.5</v>
      </c>
      <c r="D7" s="43">
        <f>M8*(1+feriepengesats)*M15</f>
        <v>4188.8</v>
      </c>
      <c r="E7" s="43">
        <f t="shared" si="1"/>
        <v>4188.8</v>
      </c>
      <c r="F7" s="14">
        <v>7.0</v>
      </c>
      <c r="G7" s="14">
        <v>1.0</v>
      </c>
      <c r="H7" s="160">
        <f t="shared" si="4"/>
        <v>12850</v>
      </c>
      <c r="I7" s="14">
        <f t="shared" si="2"/>
        <v>12625.125</v>
      </c>
      <c r="J7" s="155">
        <f t="shared" si="3"/>
        <v>8436.325</v>
      </c>
      <c r="L7" s="161" t="s">
        <v>215</v>
      </c>
      <c r="M7" s="164">
        <v>220.0</v>
      </c>
      <c r="N7" s="165">
        <v>200.0</v>
      </c>
      <c r="O7" s="166" t="s">
        <v>221</v>
      </c>
      <c r="P7" s="166"/>
      <c r="Q7" s="166"/>
    </row>
    <row r="8" ht="15.75" customHeight="1">
      <c r="B8" s="160" t="s">
        <v>222</v>
      </c>
      <c r="C8" s="43">
        <v>1.0</v>
      </c>
      <c r="D8" s="160">
        <f>210*(1+feriepengesats)*M16</f>
        <v>3763.2</v>
      </c>
      <c r="E8" s="43">
        <f t="shared" si="1"/>
        <v>7526.4</v>
      </c>
      <c r="F8" s="160">
        <v>4.0</v>
      </c>
      <c r="G8" s="160">
        <v>5.0</v>
      </c>
      <c r="H8" s="160">
        <f>(G19*F8+G8*H19)*C8</f>
        <v>21600</v>
      </c>
      <c r="I8" s="14">
        <f t="shared" si="2"/>
        <v>21222</v>
      </c>
      <c r="J8" s="155">
        <f t="shared" si="3"/>
        <v>13695.6</v>
      </c>
      <c r="L8" s="161" t="s">
        <v>223</v>
      </c>
      <c r="M8" s="164">
        <v>220.0</v>
      </c>
      <c r="N8" s="159">
        <v>220.0</v>
      </c>
    </row>
    <row r="9" ht="15.75" customHeight="1">
      <c r="B9" s="43" t="s">
        <v>224</v>
      </c>
      <c r="C9" s="43">
        <v>2.0</v>
      </c>
      <c r="D9" s="43">
        <f>M6*(1+feriepengesats)*N12</f>
        <v>560</v>
      </c>
      <c r="E9" s="43">
        <f>D9*C9</f>
        <v>1120</v>
      </c>
      <c r="F9" s="43">
        <v>5.0</v>
      </c>
      <c r="G9" s="43"/>
      <c r="H9" s="43">
        <f>(F9*G20)*C9</f>
        <v>4000</v>
      </c>
      <c r="I9" s="14">
        <f t="shared" si="2"/>
        <v>3930</v>
      </c>
      <c r="J9" s="155">
        <f t="shared" si="3"/>
        <v>2810</v>
      </c>
      <c r="L9" s="167" t="s">
        <v>225</v>
      </c>
      <c r="M9" s="168">
        <v>220.0</v>
      </c>
      <c r="N9" s="169">
        <v>200.0</v>
      </c>
    </row>
    <row r="10" ht="15.75" customHeight="1">
      <c r="B10" s="170" t="s">
        <v>226</v>
      </c>
      <c r="C10" s="43">
        <v>1.0</v>
      </c>
      <c r="D10" s="160">
        <f>M9*(1+feriepengesats)*M17</f>
        <v>2956.8</v>
      </c>
      <c r="E10" s="43">
        <f>D10*2*C10</f>
        <v>5913.6</v>
      </c>
      <c r="F10" s="14">
        <v>7.0</v>
      </c>
      <c r="H10" s="14">
        <f>F10*G21</f>
        <v>14000</v>
      </c>
      <c r="I10" s="39">
        <f t="shared" si="2"/>
        <v>13755</v>
      </c>
      <c r="J10" s="155">
        <f t="shared" si="3"/>
        <v>7841.4</v>
      </c>
      <c r="L10" s="171"/>
      <c r="M10" s="162"/>
      <c r="N10" s="171"/>
    </row>
    <row r="11" ht="15.75" customHeight="1">
      <c r="B11" s="172" t="s">
        <v>180</v>
      </c>
      <c r="C11" s="172"/>
      <c r="D11" s="172"/>
      <c r="E11" s="172">
        <f>SUM(E4:E10)</f>
        <v>49212.8</v>
      </c>
      <c r="F11" s="172"/>
      <c r="G11" s="172"/>
      <c r="H11" s="172">
        <f t="shared" ref="H11:I11" si="5">SUM(H4:H10)</f>
        <v>138550</v>
      </c>
      <c r="I11" s="173">
        <f t="shared" si="5"/>
        <v>136125.375</v>
      </c>
      <c r="J11" s="174">
        <f>SUM(J4:J8)</f>
        <v>76261.175</v>
      </c>
      <c r="L11" s="175" t="s">
        <v>205</v>
      </c>
      <c r="M11" s="151" t="s">
        <v>227</v>
      </c>
      <c r="N11" s="176"/>
    </row>
    <row r="12" ht="15.75" customHeight="1">
      <c r="L12" s="161" t="s">
        <v>219</v>
      </c>
      <c r="M12" s="151">
        <v>11.0</v>
      </c>
      <c r="N12" s="176">
        <v>2.5</v>
      </c>
    </row>
    <row r="13" ht="15.75" customHeight="1">
      <c r="B13" s="177" t="s">
        <v>228</v>
      </c>
      <c r="L13" s="161" t="s">
        <v>215</v>
      </c>
      <c r="M13" s="14">
        <v>13.0</v>
      </c>
      <c r="N13" s="178"/>
    </row>
    <row r="14" ht="33.75" customHeight="1">
      <c r="B14" s="179" t="s">
        <v>205</v>
      </c>
      <c r="C14" s="180" t="s">
        <v>229</v>
      </c>
      <c r="D14" s="180" t="s">
        <v>230</v>
      </c>
      <c r="E14" s="180" t="s">
        <v>231</v>
      </c>
      <c r="F14" s="180" t="s">
        <v>232</v>
      </c>
      <c r="G14" s="180" t="s">
        <v>233</v>
      </c>
      <c r="H14" s="180" t="s">
        <v>234</v>
      </c>
      <c r="I14" s="180" t="s">
        <v>235</v>
      </c>
      <c r="L14" s="161" t="s">
        <v>236</v>
      </c>
      <c r="M14" s="14">
        <v>14.0</v>
      </c>
      <c r="N14" s="178"/>
    </row>
    <row r="15" ht="15.75" customHeight="1">
      <c r="B15" s="43" t="s">
        <v>213</v>
      </c>
      <c r="C15" s="43">
        <v>1100.0</v>
      </c>
      <c r="D15" s="43">
        <v>1500.0</v>
      </c>
      <c r="E15" s="43">
        <v>1200.0</v>
      </c>
      <c r="F15" s="43">
        <v>1600.0</v>
      </c>
      <c r="L15" s="181" t="s">
        <v>237</v>
      </c>
      <c r="M15" s="14">
        <v>17.0</v>
      </c>
      <c r="N15" s="178"/>
    </row>
    <row r="16" ht="15.75" customHeight="1">
      <c r="B16" s="43" t="s">
        <v>215</v>
      </c>
      <c r="G16" s="43">
        <v>1700.0</v>
      </c>
      <c r="H16" s="43">
        <v>2200.0</v>
      </c>
      <c r="I16" s="43"/>
      <c r="L16" s="161" t="s">
        <v>225</v>
      </c>
      <c r="M16" s="14">
        <v>16.0</v>
      </c>
      <c r="N16" s="178"/>
    </row>
    <row r="17" ht="15.75" customHeight="1">
      <c r="B17" s="43" t="s">
        <v>218</v>
      </c>
      <c r="D17" s="14"/>
      <c r="E17" s="14"/>
      <c r="G17" s="44">
        <v>2900.0</v>
      </c>
      <c r="H17" s="43">
        <v>3500.0</v>
      </c>
      <c r="I17" s="14" t="s">
        <v>238</v>
      </c>
      <c r="L17" s="182" t="s">
        <v>226</v>
      </c>
      <c r="M17" s="39">
        <v>12.0</v>
      </c>
      <c r="N17" s="183"/>
    </row>
    <row r="18" ht="15.75" customHeight="1">
      <c r="B18" s="14" t="s">
        <v>220</v>
      </c>
      <c r="F18" s="14"/>
      <c r="G18" s="14">
        <v>3100.0</v>
      </c>
      <c r="H18" s="14">
        <v>4000.0</v>
      </c>
      <c r="I18" s="14" t="s">
        <v>238</v>
      </c>
    </row>
    <row r="19" ht="15.75" customHeight="1">
      <c r="B19" s="43" t="s">
        <v>222</v>
      </c>
      <c r="G19" s="43">
        <v>2400.0</v>
      </c>
      <c r="H19" s="43">
        <v>2400.0</v>
      </c>
    </row>
    <row r="20" ht="15.75" customHeight="1">
      <c r="B20" s="43" t="s">
        <v>224</v>
      </c>
      <c r="G20" s="14">
        <v>400.0</v>
      </c>
      <c r="H20" s="14">
        <v>400.0</v>
      </c>
      <c r="I20" s="14" t="s">
        <v>239</v>
      </c>
    </row>
    <row r="21" ht="15.75" customHeight="1">
      <c r="B21" s="14" t="s">
        <v>226</v>
      </c>
      <c r="G21" s="170">
        <v>2000.0</v>
      </c>
      <c r="H21" s="170">
        <v>3000.0</v>
      </c>
    </row>
    <row r="22" ht="15.75" customHeight="1">
      <c r="B22" s="141"/>
      <c r="C22" s="43"/>
      <c r="D22" s="43"/>
      <c r="E22" s="43"/>
      <c r="F22" s="43"/>
      <c r="G22" s="184" t="s">
        <v>240</v>
      </c>
      <c r="H22" s="185"/>
      <c r="I22" s="185"/>
    </row>
    <row r="23" ht="15.75" customHeight="1">
      <c r="B23" s="43"/>
      <c r="E23" s="14"/>
      <c r="F23" s="14"/>
      <c r="G23" s="14"/>
      <c r="H23" s="14"/>
      <c r="I23" s="98"/>
    </row>
    <row r="24" ht="15.75" customHeight="1">
      <c r="B24" s="186" t="s">
        <v>241</v>
      </c>
      <c r="C24" s="151" t="s">
        <v>242</v>
      </c>
      <c r="D24" s="151"/>
      <c r="E24" s="151"/>
      <c r="F24" s="176"/>
      <c r="G24" s="14"/>
      <c r="H24" s="187" t="s">
        <v>243</v>
      </c>
      <c r="I24" s="188"/>
      <c r="J24" s="188"/>
      <c r="K24" s="188"/>
      <c r="L24" s="14"/>
      <c r="M24" s="14"/>
    </row>
    <row r="25" ht="15.75" customHeight="1">
      <c r="B25" s="189" t="s">
        <v>244</v>
      </c>
      <c r="C25" s="190"/>
      <c r="D25" s="191"/>
      <c r="E25" s="192" t="s">
        <v>245</v>
      </c>
      <c r="F25" s="193"/>
      <c r="H25" s="194" t="s">
        <v>246</v>
      </c>
      <c r="I25" s="194" t="s">
        <v>247</v>
      </c>
      <c r="J25" s="195" t="s">
        <v>248</v>
      </c>
      <c r="K25" s="194" t="s">
        <v>102</v>
      </c>
      <c r="L25" s="14"/>
      <c r="M25" s="14"/>
    </row>
    <row r="26" ht="15.75" customHeight="1">
      <c r="B26" s="196" t="s">
        <v>249</v>
      </c>
      <c r="C26" s="191"/>
      <c r="D26" s="191"/>
      <c r="E26" s="197" t="s">
        <v>250</v>
      </c>
      <c r="F26" s="198"/>
      <c r="H26" s="14" t="s">
        <v>251</v>
      </c>
      <c r="I26" s="14">
        <v>1.0</v>
      </c>
      <c r="J26" s="14">
        <v>4000.0</v>
      </c>
      <c r="K26" s="14">
        <v>4000.0</v>
      </c>
    </row>
    <row r="27" ht="15.75" customHeight="1">
      <c r="B27" s="199" t="s">
        <v>252</v>
      </c>
      <c r="C27" s="200">
        <v>246.4</v>
      </c>
      <c r="D27" s="191"/>
      <c r="E27" s="191" t="s">
        <v>253</v>
      </c>
      <c r="F27" s="201">
        <v>500.0</v>
      </c>
      <c r="H27" s="14" t="s">
        <v>254</v>
      </c>
      <c r="I27" s="14">
        <v>3.0</v>
      </c>
      <c r="J27" s="14">
        <v>2500.0</v>
      </c>
      <c r="K27" s="14">
        <v>7500.0</v>
      </c>
    </row>
    <row r="28" ht="15.75" customHeight="1">
      <c r="B28" s="199" t="s">
        <v>255</v>
      </c>
      <c r="C28" s="200">
        <v>4.0</v>
      </c>
      <c r="D28" s="191"/>
      <c r="E28" s="191" t="s">
        <v>247</v>
      </c>
      <c r="F28" s="201">
        <v>5.0</v>
      </c>
      <c r="G28" s="14"/>
      <c r="H28" s="135" t="s">
        <v>256</v>
      </c>
      <c r="I28" s="135">
        <v>2.0</v>
      </c>
      <c r="J28" s="135">
        <v>1250.0</v>
      </c>
      <c r="K28" s="135">
        <v>1500.0</v>
      </c>
    </row>
    <row r="29" ht="15.75" customHeight="1">
      <c r="B29" s="199" t="s">
        <v>257</v>
      </c>
      <c r="C29" s="202">
        <v>9.0</v>
      </c>
      <c r="D29" s="191"/>
      <c r="E29" s="191"/>
      <c r="F29" s="198"/>
      <c r="H29" s="151" t="s">
        <v>180</v>
      </c>
      <c r="I29" s="151"/>
      <c r="J29" s="151"/>
      <c r="K29" s="151">
        <f>SUM(K26:K28)</f>
        <v>13000</v>
      </c>
    </row>
    <row r="30" ht="15.75" customHeight="1">
      <c r="B30" s="199"/>
      <c r="C30" s="191"/>
      <c r="D30" s="191"/>
      <c r="E30" s="203" t="s">
        <v>258</v>
      </c>
      <c r="F30" s="204">
        <f>F27*F28</f>
        <v>2500</v>
      </c>
      <c r="H30" s="205"/>
      <c r="I30" s="205"/>
      <c r="J30" s="205"/>
      <c r="K30" s="205"/>
    </row>
    <row r="31" ht="15.75" customHeight="1">
      <c r="B31" s="206" t="s">
        <v>259</v>
      </c>
      <c r="C31" s="207">
        <f>C27*C28*C29</f>
        <v>8870.4</v>
      </c>
      <c r="D31" s="191"/>
      <c r="E31" s="191"/>
      <c r="F31" s="198"/>
      <c r="H31" s="14" t="s">
        <v>260</v>
      </c>
    </row>
    <row r="32" ht="15.75" customHeight="1">
      <c r="B32" s="199"/>
      <c r="C32" s="191"/>
      <c r="D32" s="191"/>
      <c r="E32" s="191"/>
      <c r="F32" s="198"/>
    </row>
    <row r="33" ht="15.75" customHeight="1">
      <c r="B33" s="196" t="s">
        <v>152</v>
      </c>
      <c r="C33" s="191"/>
      <c r="D33" s="191"/>
      <c r="E33" s="191"/>
      <c r="F33" s="198"/>
    </row>
    <row r="34" ht="15.75" customHeight="1">
      <c r="B34" s="199" t="s">
        <v>261</v>
      </c>
      <c r="C34" s="200">
        <v>4800.0</v>
      </c>
      <c r="D34" s="191"/>
      <c r="E34" s="208" t="s">
        <v>262</v>
      </c>
      <c r="F34" s="209">
        <f>F30-C40</f>
        <v>-13570.4</v>
      </c>
    </row>
    <row r="35" ht="15.75" customHeight="1">
      <c r="B35" s="199" t="s">
        <v>263</v>
      </c>
      <c r="C35" s="200">
        <v>2400.0</v>
      </c>
      <c r="D35" s="191"/>
      <c r="E35" s="191" t="s">
        <v>264</v>
      </c>
      <c r="F35" s="198"/>
    </row>
    <row r="36" ht="15.75" customHeight="1">
      <c r="B36" s="199" t="s">
        <v>265</v>
      </c>
      <c r="C36" s="191"/>
      <c r="D36" s="191"/>
      <c r="E36" s="191"/>
      <c r="F36" s="198"/>
    </row>
    <row r="37" ht="15.75" customHeight="1">
      <c r="B37" s="199"/>
      <c r="C37" s="191"/>
      <c r="D37" s="191"/>
      <c r="E37" s="191"/>
      <c r="F37" s="198"/>
    </row>
    <row r="38" ht="15.75" customHeight="1">
      <c r="B38" s="206" t="s">
        <v>266</v>
      </c>
      <c r="C38" s="207">
        <f>SUM(C34:C36)</f>
        <v>7200</v>
      </c>
      <c r="D38" s="191"/>
      <c r="E38" s="191"/>
      <c r="F38" s="198"/>
    </row>
    <row r="39" ht="15.75" customHeight="1">
      <c r="B39" s="199"/>
      <c r="C39" s="191"/>
      <c r="D39" s="191"/>
      <c r="E39" s="191"/>
      <c r="F39" s="198"/>
    </row>
    <row r="40" ht="15.75" customHeight="1">
      <c r="B40" s="210" t="s">
        <v>267</v>
      </c>
      <c r="C40" s="207">
        <f>C31+C38</f>
        <v>16070.4</v>
      </c>
      <c r="D40" s="190"/>
      <c r="E40" s="190"/>
      <c r="F40" s="193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4.57"/>
    <col customWidth="1" min="2" max="2" width="30.57"/>
    <col customWidth="1" min="3" max="3" width="13.43"/>
  </cols>
  <sheetData>
    <row r="1">
      <c r="B1" s="43"/>
    </row>
    <row r="2">
      <c r="B2" s="43" t="s">
        <v>268</v>
      </c>
      <c r="D2" s="43"/>
      <c r="F2" s="43"/>
    </row>
    <row r="3">
      <c r="B3" s="43"/>
      <c r="D3" s="43"/>
      <c r="F3" s="14"/>
    </row>
    <row r="4">
      <c r="B4" s="211" t="s">
        <v>269</v>
      </c>
      <c r="C4" s="151"/>
      <c r="D4" s="151"/>
      <c r="E4" s="151"/>
      <c r="F4" s="176"/>
    </row>
    <row r="5">
      <c r="B5" s="212"/>
      <c r="C5" s="14"/>
      <c r="D5" s="43"/>
      <c r="F5" s="178"/>
    </row>
    <row r="6">
      <c r="B6" s="213" t="s">
        <v>270</v>
      </c>
      <c r="C6" s="14"/>
      <c r="D6" s="14"/>
      <c r="F6" s="178"/>
    </row>
    <row r="7">
      <c r="B7" s="214" t="s">
        <v>271</v>
      </c>
      <c r="C7" s="14">
        <v>45000.0</v>
      </c>
      <c r="D7" s="14"/>
      <c r="F7" s="178"/>
      <c r="K7" s="98"/>
      <c r="L7" s="98"/>
      <c r="M7" s="98"/>
    </row>
    <row r="8">
      <c r="B8" s="181" t="s">
        <v>272</v>
      </c>
      <c r="C8" s="14">
        <v>5000.0</v>
      </c>
      <c r="D8" s="14" t="s">
        <v>273</v>
      </c>
      <c r="F8" s="178"/>
    </row>
    <row r="9">
      <c r="B9" s="181"/>
      <c r="F9" s="178"/>
    </row>
    <row r="10">
      <c r="B10" s="211" t="s">
        <v>180</v>
      </c>
      <c r="C10" s="215">
        <f>SUM(C5:C9)</f>
        <v>50000</v>
      </c>
      <c r="D10" s="39"/>
      <c r="E10" s="39"/>
      <c r="F10" s="183"/>
    </row>
    <row r="13">
      <c r="B13" s="216" t="s">
        <v>274</v>
      </c>
      <c r="C13" s="176"/>
    </row>
    <row r="14">
      <c r="B14" s="181" t="s">
        <v>275</v>
      </c>
      <c r="C14" s="178">
        <v>10000.0</v>
      </c>
    </row>
    <row r="15">
      <c r="B15" s="181" t="s">
        <v>276</v>
      </c>
      <c r="C15" s="217">
        <v>4000.0</v>
      </c>
    </row>
    <row r="16">
      <c r="B16" s="218" t="s">
        <v>277</v>
      </c>
      <c r="C16" s="219">
        <v>5000.0</v>
      </c>
      <c r="F16" s="194"/>
    </row>
    <row r="17">
      <c r="B17" s="182" t="s">
        <v>190</v>
      </c>
      <c r="C17" s="183">
        <f>SUM(C14:C16)</f>
        <v>19000</v>
      </c>
    </row>
    <row r="20">
      <c r="B20" s="220" t="s">
        <v>278</v>
      </c>
      <c r="C20" s="151"/>
      <c r="D20" s="176"/>
      <c r="E20" s="14"/>
      <c r="F20" s="14"/>
      <c r="G20" s="14"/>
    </row>
    <row r="21" ht="15.75" customHeight="1">
      <c r="B21" s="161" t="s">
        <v>279</v>
      </c>
      <c r="D21" s="217">
        <v>15000.0</v>
      </c>
      <c r="E21" s="14"/>
      <c r="K21" s="221"/>
      <c r="L21" s="191"/>
      <c r="M21" s="191"/>
      <c r="N21" s="191"/>
    </row>
    <row r="22" ht="15.75" customHeight="1">
      <c r="B22" s="161" t="s">
        <v>280</v>
      </c>
      <c r="D22" s="217">
        <v>8000.0</v>
      </c>
      <c r="E22" s="14" t="s">
        <v>281</v>
      </c>
      <c r="K22" s="221"/>
      <c r="L22" s="222"/>
      <c r="M22" s="191"/>
      <c r="N22" s="191"/>
    </row>
    <row r="23" ht="15.75" customHeight="1">
      <c r="B23" s="161" t="s">
        <v>282</v>
      </c>
      <c r="D23" s="178">
        <f>265*4</f>
        <v>1060</v>
      </c>
      <c r="E23" s="14"/>
      <c r="K23" s="191"/>
      <c r="L23" s="191"/>
      <c r="M23" s="191"/>
      <c r="N23" s="191"/>
    </row>
    <row r="24" ht="15.75" customHeight="1">
      <c r="B24" s="167" t="s">
        <v>283</v>
      </c>
      <c r="C24" s="39"/>
      <c r="D24" s="223">
        <v>250.0</v>
      </c>
      <c r="E24" s="14"/>
      <c r="K24" s="191"/>
      <c r="L24" s="191"/>
      <c r="M24" s="191"/>
      <c r="N24" s="191"/>
    </row>
    <row r="25" ht="15.75" customHeight="1">
      <c r="B25" s="182" t="s">
        <v>190</v>
      </c>
      <c r="C25" s="39"/>
      <c r="D25" s="183">
        <f>SUM(D21:D24)</f>
        <v>24310</v>
      </c>
      <c r="K25" s="191"/>
      <c r="L25" s="162"/>
      <c r="M25" s="191"/>
      <c r="N25" s="171"/>
    </row>
    <row r="26" ht="15.75" customHeight="1">
      <c r="K26" s="191"/>
      <c r="L26" s="164"/>
      <c r="M26" s="191"/>
      <c r="N26" s="224"/>
    </row>
    <row r="27" ht="15.75" customHeight="1">
      <c r="B27" s="14" t="s">
        <v>284</v>
      </c>
      <c r="K27" s="191"/>
      <c r="L27" s="164"/>
      <c r="M27" s="191"/>
      <c r="N27" s="224"/>
    </row>
    <row r="28" ht="15.75" customHeight="1">
      <c r="B28" s="14" t="s">
        <v>285</v>
      </c>
      <c r="K28" s="191"/>
      <c r="L28" s="224"/>
      <c r="M28" s="191"/>
      <c r="N28" s="224"/>
    </row>
    <row r="29" ht="15.75" customHeight="1">
      <c r="K29" s="191"/>
      <c r="L29" s="224"/>
      <c r="M29" s="191"/>
      <c r="N29" s="224"/>
    </row>
    <row r="30" ht="15.75" customHeight="1">
      <c r="K30" s="191"/>
      <c r="L30" s="191"/>
      <c r="M30" s="191"/>
      <c r="N30" s="224"/>
    </row>
    <row r="31" ht="15.75" customHeight="1">
      <c r="K31" s="191"/>
      <c r="L31" s="191"/>
      <c r="M31" s="191"/>
      <c r="N31" s="224"/>
    </row>
    <row r="32" ht="15.75" customHeight="1">
      <c r="K32" s="191"/>
      <c r="L32" s="191"/>
      <c r="M32" s="191"/>
      <c r="N32" s="224"/>
    </row>
    <row r="33" ht="15.75" customHeight="1">
      <c r="K33" s="191"/>
      <c r="L33" s="191"/>
      <c r="M33" s="191"/>
      <c r="N33" s="224"/>
    </row>
    <row r="34" ht="15.75" customHeight="1">
      <c r="K34" s="191"/>
      <c r="L34" s="191"/>
      <c r="M34" s="191"/>
      <c r="N34" s="224"/>
    </row>
    <row r="35" ht="15.75" customHeight="1">
      <c r="K35" s="191"/>
      <c r="L35" s="191"/>
      <c r="M35" s="191"/>
      <c r="N35" s="224"/>
    </row>
    <row r="36" ht="15.75" customHeight="1">
      <c r="K36" s="191"/>
      <c r="L36" s="191"/>
      <c r="M36" s="191"/>
      <c r="N36" s="224"/>
    </row>
    <row r="37" ht="15.75" customHeight="1">
      <c r="K37" s="191"/>
      <c r="L37" s="191"/>
      <c r="M37" s="191"/>
      <c r="N37" s="224"/>
    </row>
    <row r="38" ht="15.75" customHeight="1">
      <c r="K38" s="171"/>
      <c r="L38" s="164"/>
      <c r="M38" s="191"/>
      <c r="N38" s="225"/>
    </row>
    <row r="39" ht="15.75" customHeight="1">
      <c r="K39" s="191"/>
      <c r="L39" s="191"/>
      <c r="M39" s="191"/>
      <c r="N39" s="191"/>
    </row>
    <row r="40" ht="15.75" customHeight="1">
      <c r="K40" s="191"/>
      <c r="L40" s="191"/>
      <c r="M40" s="191"/>
      <c r="N40" s="226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2021-11-04T08:43:36Z</dcterms:created>
  <dc:creator>Sjoerd Boersma</dc:creator>
</cp:coreProperties>
</file>